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xr:revisionPtr revIDLastSave="0" documentId="8_{60A06B12-A1EB-4613-B059-7E06C732B1A6}" xr6:coauthVersionLast="36" xr6:coauthVersionMax="36" xr10:uidLastSave="{00000000-0000-0000-0000-000000000000}"/>
  <bookViews>
    <workbookView xWindow="-120" yWindow="-120" windowWidth="29040" windowHeight="15840" activeTab="2" xr2:uid="{EE587068-EF5D-4D3C-BCC7-5E9F3E69C40E}"/>
  </bookViews>
  <sheets>
    <sheet name="Sheet1" sheetId="1" r:id="rId1"/>
    <sheet name="Blank" sheetId="2" r:id="rId2"/>
    <sheet name="Solution" sheetId="5" r:id="rId3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5" l="1"/>
  <c r="E27" i="5"/>
  <c r="E31" i="5"/>
  <c r="E86" i="5"/>
  <c r="E87" i="5"/>
  <c r="F4" i="5"/>
  <c r="F5" i="5"/>
  <c r="F6" i="5"/>
  <c r="F7" i="5"/>
  <c r="F8" i="5"/>
  <c r="F3" i="5"/>
  <c r="F12" i="5"/>
  <c r="F13" i="5"/>
  <c r="F14" i="5"/>
  <c r="F15" i="5"/>
  <c r="F11" i="5"/>
  <c r="F17" i="5"/>
  <c r="F18" i="5"/>
  <c r="F19" i="5"/>
  <c r="F20" i="5"/>
  <c r="F16" i="5"/>
  <c r="F25" i="5"/>
  <c r="F10" i="5"/>
  <c r="F31" i="5"/>
  <c r="F86" i="5"/>
  <c r="F87" i="5"/>
  <c r="G22" i="5"/>
  <c r="G4" i="5"/>
  <c r="G5" i="5"/>
  <c r="G6" i="5"/>
  <c r="G7" i="5"/>
  <c r="U8" i="5"/>
  <c r="G8" i="5"/>
  <c r="G3" i="5"/>
  <c r="G12" i="5"/>
  <c r="U13" i="5"/>
  <c r="G13" i="5"/>
  <c r="G14" i="5"/>
  <c r="U15" i="5"/>
  <c r="G15" i="5"/>
  <c r="G11" i="5"/>
  <c r="G17" i="5"/>
  <c r="U18" i="5"/>
  <c r="G18" i="5"/>
  <c r="G19" i="5"/>
  <c r="U20" i="5"/>
  <c r="G20" i="5"/>
  <c r="G16" i="5"/>
  <c r="G25" i="5"/>
  <c r="G10" i="5"/>
  <c r="G31" i="5"/>
  <c r="G86" i="5"/>
  <c r="G87" i="5"/>
  <c r="H23" i="5"/>
  <c r="H22" i="5"/>
  <c r="H4" i="5"/>
  <c r="H5" i="5"/>
  <c r="H6" i="5"/>
  <c r="H7" i="5"/>
  <c r="H8" i="5"/>
  <c r="H3" i="5"/>
  <c r="H12" i="5"/>
  <c r="H13" i="5"/>
  <c r="H14" i="5"/>
  <c r="H15" i="5"/>
  <c r="H11" i="5"/>
  <c r="H17" i="5"/>
  <c r="H18" i="5"/>
  <c r="H19" i="5"/>
  <c r="H20" i="5"/>
  <c r="H16" i="5"/>
  <c r="H25" i="5"/>
  <c r="H10" i="5"/>
  <c r="H31" i="5"/>
  <c r="H86" i="5"/>
  <c r="H87" i="5"/>
  <c r="I23" i="5"/>
  <c r="I22" i="5"/>
  <c r="I4" i="5"/>
  <c r="I5" i="5"/>
  <c r="I6" i="5"/>
  <c r="I7" i="5"/>
  <c r="I8" i="5"/>
  <c r="I3" i="5"/>
  <c r="I12" i="5"/>
  <c r="I13" i="5"/>
  <c r="I14" i="5"/>
  <c r="I15" i="5"/>
  <c r="I11" i="5"/>
  <c r="I17" i="5"/>
  <c r="I18" i="5"/>
  <c r="I19" i="5"/>
  <c r="I20" i="5"/>
  <c r="I16" i="5"/>
  <c r="I25" i="5"/>
  <c r="I10" i="5"/>
  <c r="I31" i="5"/>
  <c r="I86" i="5"/>
  <c r="I87" i="5"/>
  <c r="J23" i="5"/>
  <c r="J22" i="5"/>
  <c r="J4" i="5"/>
  <c r="J5" i="5"/>
  <c r="J6" i="5"/>
  <c r="J7" i="5"/>
  <c r="J8" i="5"/>
  <c r="J3" i="5"/>
  <c r="J12" i="5"/>
  <c r="J13" i="5"/>
  <c r="J14" i="5"/>
  <c r="J15" i="5"/>
  <c r="J11" i="5"/>
  <c r="J17" i="5"/>
  <c r="J18" i="5"/>
  <c r="J19" i="5"/>
  <c r="J20" i="5"/>
  <c r="J16" i="5"/>
  <c r="J25" i="5"/>
  <c r="J10" i="5"/>
  <c r="J31" i="5"/>
  <c r="J86" i="5"/>
  <c r="J87" i="5"/>
  <c r="K23" i="5"/>
  <c r="K22" i="5"/>
  <c r="K4" i="5"/>
  <c r="K5" i="5"/>
  <c r="K6" i="5"/>
  <c r="K7" i="5"/>
  <c r="K8" i="5"/>
  <c r="K3" i="5"/>
  <c r="K12" i="5"/>
  <c r="K13" i="5"/>
  <c r="K14" i="5"/>
  <c r="K15" i="5"/>
  <c r="K11" i="5"/>
  <c r="K17" i="5"/>
  <c r="K18" i="5"/>
  <c r="K19" i="5"/>
  <c r="K20" i="5"/>
  <c r="K16" i="5"/>
  <c r="K25" i="5"/>
  <c r="K10" i="5"/>
  <c r="K31" i="5"/>
  <c r="K86" i="5"/>
  <c r="K87" i="5"/>
  <c r="L23" i="5"/>
  <c r="L22" i="5"/>
  <c r="L4" i="5"/>
  <c r="L5" i="5"/>
  <c r="L6" i="5"/>
  <c r="L7" i="5"/>
  <c r="L8" i="5"/>
  <c r="L3" i="5"/>
  <c r="L12" i="5"/>
  <c r="L13" i="5"/>
  <c r="L14" i="5"/>
  <c r="L15" i="5"/>
  <c r="L11" i="5"/>
  <c r="L17" i="5"/>
  <c r="L18" i="5"/>
  <c r="L19" i="5"/>
  <c r="L20" i="5"/>
  <c r="L16" i="5"/>
  <c r="L25" i="5"/>
  <c r="L10" i="5"/>
  <c r="L31" i="5"/>
  <c r="L86" i="5"/>
  <c r="L87" i="5"/>
  <c r="M23" i="5"/>
  <c r="M22" i="5"/>
  <c r="M4" i="5"/>
  <c r="M5" i="5"/>
  <c r="M6" i="5"/>
  <c r="M7" i="5"/>
  <c r="M8" i="5"/>
  <c r="M3" i="5"/>
  <c r="M12" i="5"/>
  <c r="M13" i="5"/>
  <c r="M14" i="5"/>
  <c r="M15" i="5"/>
  <c r="M11" i="5"/>
  <c r="M17" i="5"/>
  <c r="M18" i="5"/>
  <c r="M19" i="5"/>
  <c r="M20" i="5"/>
  <c r="M16" i="5"/>
  <c r="M25" i="5"/>
  <c r="M10" i="5"/>
  <c r="M31" i="5"/>
  <c r="M86" i="5"/>
  <c r="M87" i="5"/>
  <c r="N23" i="5"/>
  <c r="N22" i="5"/>
  <c r="N4" i="5"/>
  <c r="N5" i="5"/>
  <c r="N6" i="5"/>
  <c r="N7" i="5"/>
  <c r="N8" i="5"/>
  <c r="N3" i="5"/>
  <c r="N12" i="5"/>
  <c r="N13" i="5"/>
  <c r="N14" i="5"/>
  <c r="N15" i="5"/>
  <c r="N11" i="5"/>
  <c r="N17" i="5"/>
  <c r="N18" i="5"/>
  <c r="N19" i="5"/>
  <c r="N20" i="5"/>
  <c r="N16" i="5"/>
  <c r="N25" i="5"/>
  <c r="N10" i="5"/>
  <c r="N31" i="5"/>
  <c r="N86" i="5"/>
  <c r="N87" i="5"/>
  <c r="O23" i="5"/>
  <c r="O22" i="5"/>
  <c r="O4" i="5"/>
  <c r="O5" i="5"/>
  <c r="O6" i="5"/>
  <c r="O7" i="5"/>
  <c r="O8" i="5"/>
  <c r="O3" i="5"/>
  <c r="O12" i="5"/>
  <c r="O13" i="5"/>
  <c r="O14" i="5"/>
  <c r="O15" i="5"/>
  <c r="O11" i="5"/>
  <c r="O17" i="5"/>
  <c r="O18" i="5"/>
  <c r="O19" i="5"/>
  <c r="O20" i="5"/>
  <c r="O16" i="5"/>
  <c r="O25" i="5"/>
  <c r="O10" i="5"/>
  <c r="O31" i="5"/>
  <c r="O86" i="5"/>
  <c r="O87" i="5"/>
  <c r="P23" i="5"/>
  <c r="P22" i="5"/>
  <c r="P4" i="5"/>
  <c r="P5" i="5"/>
  <c r="P6" i="5"/>
  <c r="P7" i="5"/>
  <c r="P8" i="5"/>
  <c r="P3" i="5"/>
  <c r="P12" i="5"/>
  <c r="P13" i="5"/>
  <c r="P14" i="5"/>
  <c r="P15" i="5"/>
  <c r="P11" i="5"/>
  <c r="P17" i="5"/>
  <c r="P18" i="5"/>
  <c r="P19" i="5"/>
  <c r="P20" i="5"/>
  <c r="P16" i="5"/>
  <c r="P25" i="5"/>
  <c r="P10" i="5"/>
  <c r="P31" i="5"/>
  <c r="P86" i="5"/>
  <c r="P87" i="5"/>
  <c r="Q23" i="5"/>
  <c r="Q22" i="5"/>
  <c r="Q4" i="5"/>
  <c r="Q5" i="5"/>
  <c r="Q6" i="5"/>
  <c r="Q7" i="5"/>
  <c r="Q8" i="5"/>
  <c r="Q3" i="5"/>
  <c r="Q12" i="5"/>
  <c r="Q13" i="5"/>
  <c r="Q14" i="5"/>
  <c r="Q15" i="5"/>
  <c r="Q11" i="5"/>
  <c r="Q17" i="5"/>
  <c r="Q18" i="5"/>
  <c r="Q19" i="5"/>
  <c r="Q20" i="5"/>
  <c r="Q16" i="5"/>
  <c r="Q25" i="5"/>
  <c r="Q10" i="5"/>
  <c r="Q31" i="5"/>
  <c r="Q86" i="5"/>
  <c r="Q87" i="5"/>
  <c r="E85" i="5"/>
  <c r="F85" i="5"/>
  <c r="G85" i="5"/>
  <c r="H85" i="5"/>
  <c r="I85" i="5"/>
  <c r="J85" i="5"/>
  <c r="K85" i="5"/>
  <c r="L85" i="5"/>
  <c r="M85" i="5"/>
  <c r="N85" i="5"/>
  <c r="O85" i="5"/>
  <c r="P85" i="5"/>
  <c r="Q85" i="5"/>
  <c r="E70" i="5"/>
  <c r="F68" i="5"/>
  <c r="E64" i="5"/>
  <c r="F69" i="5"/>
  <c r="E74" i="5"/>
  <c r="E72" i="5"/>
  <c r="E56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F22" i="5"/>
  <c r="E29" i="2"/>
  <c r="E27" i="2"/>
  <c r="E31" i="2"/>
  <c r="E86" i="2"/>
  <c r="E87" i="2"/>
  <c r="F4" i="2"/>
  <c r="F5" i="2"/>
  <c r="F6" i="2"/>
  <c r="F7" i="2"/>
  <c r="F8" i="2"/>
  <c r="F3" i="2"/>
  <c r="F12" i="2"/>
  <c r="F13" i="2"/>
  <c r="F14" i="2"/>
  <c r="F15" i="2"/>
  <c r="F11" i="2"/>
  <c r="F17" i="2"/>
  <c r="F18" i="2"/>
  <c r="F19" i="2"/>
  <c r="F20" i="2"/>
  <c r="F16" i="2"/>
  <c r="F25" i="2"/>
  <c r="F10" i="2"/>
  <c r="F31" i="2"/>
  <c r="F86" i="2"/>
  <c r="F87" i="2"/>
  <c r="G23" i="2"/>
  <c r="G22" i="2"/>
  <c r="G4" i="2"/>
  <c r="G5" i="2"/>
  <c r="G6" i="2"/>
  <c r="G7" i="2"/>
  <c r="U8" i="2"/>
  <c r="G8" i="2"/>
  <c r="G3" i="2"/>
  <c r="G12" i="2"/>
  <c r="U13" i="2"/>
  <c r="G13" i="2"/>
  <c r="G14" i="2"/>
  <c r="U15" i="2"/>
  <c r="G15" i="2"/>
  <c r="G11" i="2"/>
  <c r="G17" i="2"/>
  <c r="U18" i="2"/>
  <c r="G18" i="2"/>
  <c r="G19" i="2"/>
  <c r="U20" i="2"/>
  <c r="G20" i="2"/>
  <c r="G16" i="2"/>
  <c r="G25" i="2"/>
  <c r="G10" i="2"/>
  <c r="G31" i="2"/>
  <c r="G86" i="2"/>
  <c r="G87" i="2"/>
  <c r="H23" i="2"/>
  <c r="H22" i="2"/>
  <c r="H4" i="2"/>
  <c r="H5" i="2"/>
  <c r="H6" i="2"/>
  <c r="H7" i="2"/>
  <c r="H8" i="2"/>
  <c r="H3" i="2"/>
  <c r="H12" i="2"/>
  <c r="H13" i="2"/>
  <c r="H14" i="2"/>
  <c r="H15" i="2"/>
  <c r="H11" i="2"/>
  <c r="H17" i="2"/>
  <c r="H18" i="2"/>
  <c r="H19" i="2"/>
  <c r="H20" i="2"/>
  <c r="H16" i="2"/>
  <c r="H25" i="2"/>
  <c r="H10" i="2"/>
  <c r="H31" i="2"/>
  <c r="H86" i="2"/>
  <c r="H87" i="2"/>
  <c r="I23" i="2"/>
  <c r="I22" i="2"/>
  <c r="I4" i="2"/>
  <c r="I5" i="2"/>
  <c r="I6" i="2"/>
  <c r="I7" i="2"/>
  <c r="I8" i="2"/>
  <c r="I3" i="2"/>
  <c r="I12" i="2"/>
  <c r="I13" i="2"/>
  <c r="I14" i="2"/>
  <c r="I15" i="2"/>
  <c r="I11" i="2"/>
  <c r="I17" i="2"/>
  <c r="I18" i="2"/>
  <c r="I19" i="2"/>
  <c r="I20" i="2"/>
  <c r="I16" i="2"/>
  <c r="I25" i="2"/>
  <c r="I10" i="2"/>
  <c r="I31" i="2"/>
  <c r="I86" i="2"/>
  <c r="I87" i="2"/>
  <c r="J23" i="2"/>
  <c r="J22" i="2"/>
  <c r="J4" i="2"/>
  <c r="J5" i="2"/>
  <c r="J6" i="2"/>
  <c r="J7" i="2"/>
  <c r="J8" i="2"/>
  <c r="J3" i="2"/>
  <c r="J12" i="2"/>
  <c r="J13" i="2"/>
  <c r="J14" i="2"/>
  <c r="J15" i="2"/>
  <c r="J11" i="2"/>
  <c r="J17" i="2"/>
  <c r="J18" i="2"/>
  <c r="J19" i="2"/>
  <c r="J20" i="2"/>
  <c r="J16" i="2"/>
  <c r="J25" i="2"/>
  <c r="J10" i="2"/>
  <c r="J31" i="2"/>
  <c r="J86" i="2"/>
  <c r="J87" i="2"/>
  <c r="K23" i="2"/>
  <c r="K22" i="2"/>
  <c r="K4" i="2"/>
  <c r="K5" i="2"/>
  <c r="K6" i="2"/>
  <c r="K7" i="2"/>
  <c r="K8" i="2"/>
  <c r="K3" i="2"/>
  <c r="K12" i="2"/>
  <c r="K13" i="2"/>
  <c r="K14" i="2"/>
  <c r="K15" i="2"/>
  <c r="K11" i="2"/>
  <c r="K17" i="2"/>
  <c r="K18" i="2"/>
  <c r="K19" i="2"/>
  <c r="K20" i="2"/>
  <c r="K16" i="2"/>
  <c r="K25" i="2"/>
  <c r="K10" i="2"/>
  <c r="K31" i="2"/>
  <c r="K86" i="2"/>
  <c r="K87" i="2"/>
  <c r="L23" i="2"/>
  <c r="L22" i="2"/>
  <c r="L4" i="2"/>
  <c r="L5" i="2"/>
  <c r="L6" i="2"/>
  <c r="L7" i="2"/>
  <c r="L8" i="2"/>
  <c r="L3" i="2"/>
  <c r="L12" i="2"/>
  <c r="L13" i="2"/>
  <c r="L14" i="2"/>
  <c r="L15" i="2"/>
  <c r="L11" i="2"/>
  <c r="L17" i="2"/>
  <c r="L18" i="2"/>
  <c r="L19" i="2"/>
  <c r="L20" i="2"/>
  <c r="L16" i="2"/>
  <c r="L25" i="2"/>
  <c r="L10" i="2"/>
  <c r="L31" i="2"/>
  <c r="L86" i="2"/>
  <c r="L87" i="2"/>
  <c r="M23" i="2"/>
  <c r="M22" i="2"/>
  <c r="M4" i="2"/>
  <c r="M5" i="2"/>
  <c r="M6" i="2"/>
  <c r="M7" i="2"/>
  <c r="M8" i="2"/>
  <c r="M3" i="2"/>
  <c r="M12" i="2"/>
  <c r="M13" i="2"/>
  <c r="M14" i="2"/>
  <c r="M15" i="2"/>
  <c r="M11" i="2"/>
  <c r="M17" i="2"/>
  <c r="M18" i="2"/>
  <c r="M19" i="2"/>
  <c r="M20" i="2"/>
  <c r="M16" i="2"/>
  <c r="M25" i="2"/>
  <c r="M10" i="2"/>
  <c r="M31" i="2"/>
  <c r="M86" i="2"/>
  <c r="M87" i="2"/>
  <c r="N23" i="2"/>
  <c r="N22" i="2"/>
  <c r="N4" i="2"/>
  <c r="N5" i="2"/>
  <c r="N6" i="2"/>
  <c r="N7" i="2"/>
  <c r="N8" i="2"/>
  <c r="N3" i="2"/>
  <c r="N12" i="2"/>
  <c r="N13" i="2"/>
  <c r="N14" i="2"/>
  <c r="N15" i="2"/>
  <c r="N11" i="2"/>
  <c r="N17" i="2"/>
  <c r="N18" i="2"/>
  <c r="N19" i="2"/>
  <c r="N20" i="2"/>
  <c r="N16" i="2"/>
  <c r="N25" i="2"/>
  <c r="N10" i="2"/>
  <c r="N31" i="2"/>
  <c r="N86" i="2"/>
  <c r="N87" i="2"/>
  <c r="O23" i="2"/>
  <c r="O22" i="2"/>
  <c r="O4" i="2"/>
  <c r="O5" i="2"/>
  <c r="O6" i="2"/>
  <c r="O7" i="2"/>
  <c r="O8" i="2"/>
  <c r="O3" i="2"/>
  <c r="O12" i="2"/>
  <c r="O13" i="2"/>
  <c r="O14" i="2"/>
  <c r="O15" i="2"/>
  <c r="O11" i="2"/>
  <c r="O17" i="2"/>
  <c r="O18" i="2"/>
  <c r="O19" i="2"/>
  <c r="O20" i="2"/>
  <c r="O16" i="2"/>
  <c r="O25" i="2"/>
  <c r="O10" i="2"/>
  <c r="O31" i="2"/>
  <c r="O86" i="2"/>
  <c r="O87" i="2"/>
  <c r="P23" i="2"/>
  <c r="P22" i="2"/>
  <c r="P4" i="2"/>
  <c r="P5" i="2"/>
  <c r="P6" i="2"/>
  <c r="P7" i="2"/>
  <c r="P8" i="2"/>
  <c r="P3" i="2"/>
  <c r="P12" i="2"/>
  <c r="P13" i="2"/>
  <c r="P14" i="2"/>
  <c r="P15" i="2"/>
  <c r="P11" i="2"/>
  <c r="P17" i="2"/>
  <c r="P18" i="2"/>
  <c r="P19" i="2"/>
  <c r="P20" i="2"/>
  <c r="P16" i="2"/>
  <c r="P25" i="2"/>
  <c r="P10" i="2"/>
  <c r="P31" i="2"/>
  <c r="P86" i="2"/>
  <c r="P87" i="2"/>
  <c r="Q23" i="2"/>
  <c r="Q22" i="2"/>
  <c r="Q4" i="2"/>
  <c r="Q5" i="2"/>
  <c r="Q6" i="2"/>
  <c r="Q7" i="2"/>
  <c r="Q8" i="2"/>
  <c r="Q3" i="2"/>
  <c r="Q12" i="2"/>
  <c r="Q13" i="2"/>
  <c r="Q14" i="2"/>
  <c r="Q15" i="2"/>
  <c r="Q11" i="2"/>
  <c r="Q17" i="2"/>
  <c r="Q18" i="2"/>
  <c r="Q19" i="2"/>
  <c r="Q20" i="2"/>
  <c r="Q16" i="2"/>
  <c r="Q25" i="2"/>
  <c r="Q10" i="2"/>
  <c r="Q31" i="2"/>
  <c r="Q86" i="2"/>
  <c r="Q87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E70" i="2"/>
  <c r="F68" i="2"/>
  <c r="E64" i="2"/>
  <c r="F69" i="2"/>
  <c r="E74" i="2"/>
  <c r="E72" i="2"/>
  <c r="E56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F22" i="2"/>
  <c r="E59" i="1"/>
  <c r="F57" i="1"/>
  <c r="E53" i="1"/>
  <c r="F58" i="1"/>
  <c r="E63" i="1"/>
  <c r="E46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</calcChain>
</file>

<file path=xl/sharedStrings.xml><?xml version="1.0" encoding="utf-8"?>
<sst xmlns="http://schemas.openxmlformats.org/spreadsheetml/2006/main" count="235" uniqueCount="66">
  <si>
    <t>Time</t>
  </si>
  <si>
    <t>Now</t>
  </si>
  <si>
    <t xml:space="preserve">same units as time </t>
  </si>
  <si>
    <t>Revenue</t>
  </si>
  <si>
    <t>Costs</t>
  </si>
  <si>
    <t>Investment</t>
  </si>
  <si>
    <t>Total</t>
  </si>
  <si>
    <t>ROI %</t>
  </si>
  <si>
    <t>Value</t>
  </si>
  <si>
    <t>=npv(ROI, select time 1 to end)  - Now</t>
  </si>
  <si>
    <t># of uses</t>
  </si>
  <si>
    <t>Price</t>
  </si>
  <si>
    <t>Materials</t>
  </si>
  <si>
    <t>Labor</t>
  </si>
  <si>
    <t>Utilities</t>
  </si>
  <si>
    <t>Marketing</t>
  </si>
  <si>
    <t>Machines</t>
  </si>
  <si>
    <t>Training</t>
  </si>
  <si>
    <t>Regulatory</t>
  </si>
  <si>
    <t>If Project is a go</t>
  </si>
  <si>
    <t>Status Quo</t>
  </si>
  <si>
    <t>Incremental</t>
  </si>
  <si>
    <t>Maintenance Fees</t>
  </si>
  <si>
    <t>Assumptions</t>
  </si>
  <si>
    <t># of Mtl 1</t>
  </si>
  <si>
    <t>Cost of Mtl 1</t>
  </si>
  <si>
    <t># of Mtl 2</t>
  </si>
  <si>
    <t>Cost of Mtl 2</t>
  </si>
  <si>
    <t>Loan Cash Flows</t>
  </si>
  <si>
    <t>=IRR(Loan CF Now through End)</t>
  </si>
  <si>
    <t>Rate paid on Debt</t>
  </si>
  <si>
    <t>Rate I require on Equity</t>
  </si>
  <si>
    <t>Total Debt in Co.</t>
  </si>
  <si>
    <t>Total Equity in Co.</t>
  </si>
  <si>
    <t>Required Rate</t>
  </si>
  <si>
    <t>Total Funding</t>
  </si>
  <si>
    <t>My tax rate</t>
  </si>
  <si>
    <t>&lt;-  This is your ROI for above</t>
  </si>
  <si>
    <t>Incr</t>
  </si>
  <si>
    <t>Debt</t>
  </si>
  <si>
    <t>WACC</t>
  </si>
  <si>
    <t>days/yr</t>
  </si>
  <si>
    <t># of uses/day</t>
  </si>
  <si>
    <t># of uses/yr</t>
  </si>
  <si>
    <t>inflation</t>
  </si>
  <si>
    <t># of new surgeries</t>
  </si>
  <si>
    <t>hrs of DVM 1</t>
  </si>
  <si>
    <t>Cost of DVM 1</t>
  </si>
  <si>
    <t>hrs of Tech 2</t>
  </si>
  <si>
    <t>Cost of Tech 2</t>
  </si>
  <si>
    <t>hr/procedure</t>
  </si>
  <si>
    <t>$/hr</t>
  </si>
  <si>
    <t>units/procedure</t>
  </si>
  <si>
    <t>use/day</t>
  </si>
  <si>
    <t>growth</t>
  </si>
  <si>
    <t>warranty/yr</t>
  </si>
  <si>
    <t>procedures that lead to new surgeries</t>
  </si>
  <si>
    <t>Source 1</t>
  </si>
  <si>
    <t>per user</t>
  </si>
  <si>
    <t>Total Staff</t>
  </si>
  <si>
    <t>tax rate</t>
  </si>
  <si>
    <t>Tax</t>
  </si>
  <si>
    <t>$/unit</t>
  </si>
  <si>
    <t>Surgery Profit</t>
  </si>
  <si>
    <r>
      <t xml:space="preserve">Surgery </t>
    </r>
    <r>
      <rPr>
        <b/>
        <u/>
        <sz val="11"/>
        <color theme="5"/>
        <rFont val="Calibri"/>
        <family val="2"/>
        <scheme val="minor"/>
      </rPr>
      <t>Profit</t>
    </r>
  </si>
  <si>
    <t>more uses/day for each $1000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</si>
</sst>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u/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3" borderId="6" applyNumberFormat="0" applyAlignment="0" applyProtection="0"/>
    <xf numFmtId="0" fontId="9" fillId="4" borderId="6" applyNumberFormat="0" applyAlignment="0" applyProtection="0"/>
  </cellStyleXfs>
  <cellXfs count="64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 quotePrefix="1"/>
    <xf numFmtId="8" fontId="0" fillId="0" borderId="0" xfId="0" applyNumberFormat="1"/>
    <xf numFmtId="164" fontId="0" fillId="0" borderId="1" xfId="0" applyNumberFormat="1" applyBorder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9" fontId="0" fillId="0" borderId="2" xfId="1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8" fontId="0" fillId="0" borderId="2" xfId="0" applyNumberFormat="1" applyBorder="1"/>
    <xf numFmtId="9" fontId="0" fillId="0" borderId="0" xfId="0" applyNumberFormat="1"/>
    <xf numFmtId="9" fontId="3" fillId="0" borderId="0" xfId="1" applyNumberFormat="1" applyFont="1"/>
    <xf numFmtId="9" fontId="3" fillId="0" borderId="2" xfId="1" applyNumberFormat="1" applyFont="1" applyBorder="1"/>
    <xf numFmtId="0" fontId="7" fillId="0" borderId="0" xfId="0" applyFont="1"/>
    <xf numFmtId="165" fontId="0" fillId="0" borderId="1" xfId="0" applyNumberFormat="1" applyBorder="1" applyAlignment="1">
      <alignment horizontal="left"/>
    </xf>
    <xf numFmtId="165" fontId="2" fillId="2" borderId="1" xfId="0" applyNumberFormat="1" applyFont="1" applyFill="1" applyBorder="1" applyAlignment="1">
      <alignment horizontal="center"/>
    </xf>
    <xf numFmtId="165" fontId="0" fillId="0" borderId="0" xfId="0" applyNumberFormat="1"/>
    <xf numFmtId="9" fontId="8" fillId="3" borderId="6" xfId="3" applyNumberFormat="1"/>
    <xf numFmtId="0" fontId="0" fillId="0" borderId="0" xfId="0" applyAlignment="1">
      <alignment horizontal="center"/>
    </xf>
    <xf numFmtId="166" fontId="0" fillId="0" borderId="1" xfId="2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2" fontId="8" fillId="3" borderId="6" xfId="2" applyNumberFormat="1" applyFont="1" applyFill="1" applyBorder="1" applyAlignment="1">
      <alignment horizontal="center"/>
    </xf>
    <xf numFmtId="2" fontId="0" fillId="0" borderId="1" xfId="2" applyNumberFormat="1" applyFont="1" applyBorder="1" applyAlignment="1">
      <alignment horizontal="center"/>
    </xf>
    <xf numFmtId="167" fontId="0" fillId="0" borderId="1" xfId="2" applyNumberFormat="1" applyFont="1" applyBorder="1" applyAlignment="1">
      <alignment horizontal="center"/>
    </xf>
    <xf numFmtId="1" fontId="0" fillId="0" borderId="1" xfId="2" applyNumberFormat="1" applyFont="1" applyBorder="1" applyAlignment="1">
      <alignment horizontal="center"/>
    </xf>
    <xf numFmtId="0" fontId="6" fillId="5" borderId="1" xfId="0" applyFont="1" applyFill="1" applyBorder="1" applyAlignment="1">
      <alignment horizontal="left"/>
    </xf>
    <xf numFmtId="165" fontId="0" fillId="5" borderId="1" xfId="0" applyNumberForma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3" fontId="8" fillId="3" borderId="6" xfId="3" applyNumberFormat="1" applyAlignment="1">
      <alignment horizontal="center"/>
    </xf>
    <xf numFmtId="164" fontId="8" fillId="3" borderId="6" xfId="3" applyNumberFormat="1" applyAlignment="1">
      <alignment horizontal="center"/>
    </xf>
    <xf numFmtId="9" fontId="8" fillId="3" borderId="6" xfId="3" applyNumberFormat="1" applyAlignment="1">
      <alignment horizontal="center"/>
    </xf>
    <xf numFmtId="43" fontId="8" fillId="3" borderId="6" xfId="2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8" fillId="3" borderId="6" xfId="3" applyNumberFormat="1" applyAlignment="1">
      <alignment horizontal="center"/>
    </xf>
    <xf numFmtId="165" fontId="0" fillId="0" borderId="0" xfId="0" applyNumberFormat="1" applyAlignment="1">
      <alignment horizontal="center"/>
    </xf>
    <xf numFmtId="6" fontId="9" fillId="4" borderId="6" xfId="4" applyNumberFormat="1" applyAlignment="1">
      <alignment horizontal="center"/>
    </xf>
    <xf numFmtId="0" fontId="0" fillId="0" borderId="0" xfId="0" quotePrefix="1" applyAlignment="1">
      <alignment horizontal="center"/>
    </xf>
    <xf numFmtId="9" fontId="0" fillId="0" borderId="2" xfId="1" applyFont="1" applyBorder="1" applyAlignment="1">
      <alignment horizontal="center"/>
    </xf>
    <xf numFmtId="8" fontId="0" fillId="0" borderId="0" xfId="0" applyNumberFormat="1" applyAlignment="1">
      <alignment horizontal="center"/>
    </xf>
    <xf numFmtId="9" fontId="3" fillId="0" borderId="2" xfId="1" applyNumberFormat="1" applyFont="1" applyBorder="1" applyAlignment="1">
      <alignment horizontal="center"/>
    </xf>
    <xf numFmtId="9" fontId="9" fillId="4" borderId="6" xfId="1" applyFont="1" applyFill="1" applyBorder="1" applyAlignment="1">
      <alignment horizontal="center"/>
    </xf>
    <xf numFmtId="8" fontId="8" fillId="3" borderId="6" xfId="3" applyNumberFormat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5">
    <cellStyle name="Calculation" xfId="4" builtinId="22"/>
    <cellStyle name="Comma" xfId="2" builtinId="3"/>
    <cellStyle name="Input" xfId="3" builtinId="20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Break Even?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Blank!$E$85:$Q$85</c:f>
              <c:numCache>
                <c:formatCode>"$"#,##0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12-4012-9F43-A9C7F0B84387}"/>
            </c:ext>
          </c:extLst>
        </c:ser>
        <c:ser>
          <c:idx val="1"/>
          <c:order val="1"/>
          <c:tx>
            <c:v>With Req Ret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Blank!$E$87:$Q$87</c:f>
              <c:numCache>
                <c:formatCode>"$"#,##0</c:formatCode>
                <c:ptCount val="13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12-4012-9F43-A9C7F0B84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2777016"/>
        <c:axId val="442775048"/>
      </c:lineChart>
      <c:catAx>
        <c:axId val="4427770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775048"/>
        <c:crosses val="autoZero"/>
        <c:auto val="1"/>
        <c:lblAlgn val="ctr"/>
        <c:lblOffset val="100"/>
        <c:noMultiLvlLbl val="0"/>
      </c:catAx>
      <c:valAx>
        <c:axId val="442775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777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Break Even?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Payback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Solution!$E$85:$Q$85</c:f>
              <c:numCache>
                <c:formatCode>"$"#,##0</c:formatCode>
                <c:ptCount val="13"/>
                <c:pt idx="0">
                  <c:v>-47000</c:v>
                </c:pt>
                <c:pt idx="1">
                  <c:v>-39275</c:v>
                </c:pt>
                <c:pt idx="2">
                  <c:v>-29422.725000000006</c:v>
                </c:pt>
                <c:pt idx="3">
                  <c:v>-16117.03896250001</c:v>
                </c:pt>
                <c:pt idx="4">
                  <c:v>996.91213080623857</c:v>
                </c:pt>
                <c:pt idx="5">
                  <c:v>22305.104931279442</c:v>
                </c:pt>
                <c:pt idx="6">
                  <c:v>48227.241278845591</c:v>
                </c:pt>
                <c:pt idx="7">
                  <c:v>79219.564847608417</c:v>
                </c:pt>
                <c:pt idx="8">
                  <c:v>115777.90938936152</c:v>
                </c:pt>
                <c:pt idx="9">
                  <c:v>158440.99751146766</c:v>
                </c:pt>
                <c:pt idx="10">
                  <c:v>207794.01047073168</c:v>
                </c:pt>
                <c:pt idx="11">
                  <c:v>264472.45113603817</c:v>
                </c:pt>
                <c:pt idx="12">
                  <c:v>329166.32407992531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CB-44D5-9140-32B98C479CAA}"/>
            </c:ext>
          </c:extLst>
        </c:ser>
        <c:ser>
          <c:idx val="1"/>
          <c:order val="1"/>
          <c:tx>
            <c:v>With Req Ret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Solution!$E$87:$Q$87</c:f>
              <c:numCache>
                <c:formatCode>"$"#,##0</c:formatCode>
                <c:ptCount val="13"/>
                <c:pt idx="0" formatCode="General">
                  <c:v>-47000</c:v>
                </c:pt>
                <c:pt idx="1">
                  <c:v>-39275</c:v>
                </c:pt>
                <c:pt idx="2">
                  <c:v>-29422.725000000006</c:v>
                </c:pt>
                <c:pt idx="3">
                  <c:v>-16117.03896250001</c:v>
                </c:pt>
                <c:pt idx="4">
                  <c:v>996.91213080623857</c:v>
                </c:pt>
                <c:pt idx="5">
                  <c:v>22305.104931279442</c:v>
                </c:pt>
                <c:pt idx="6">
                  <c:v>48227.241278845591</c:v>
                </c:pt>
                <c:pt idx="7">
                  <c:v>79219.564847608417</c:v>
                </c:pt>
                <c:pt idx="8">
                  <c:v>115777.90938936152</c:v>
                </c:pt>
                <c:pt idx="9">
                  <c:v>158440.99751146766</c:v>
                </c:pt>
                <c:pt idx="10">
                  <c:v>207794.01047073168</c:v>
                </c:pt>
                <c:pt idx="11">
                  <c:v>264472.45113603817</c:v>
                </c:pt>
                <c:pt idx="12">
                  <c:v>329166.32407992531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CB-44D5-9140-32B98C479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2777016"/>
        <c:axId val="442775048"/>
      </c:lineChart>
      <c:catAx>
        <c:axId val="4427770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775048"/>
        <c:crosses val="autoZero"/>
        <c:auto val="1"/>
        <c:lblAlgn val="ctr"/>
        <c:lblOffset val="100"/>
        <c:noMultiLvlLbl val="0"/>
      </c:catAx>
      <c:valAx>
        <c:axId val="442775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777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681036</xdr:colOff>
      <xdr:row>74</xdr:row>
      <xdr:rowOff>100011</xdr:rowOff>
    </xdr:from>
    <xdr:to>
      <xdr:col>16</xdr:col>
      <xdr:colOff>495300</xdr:colOff>
      <xdr:row>93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40C119-DA62-4E53-9838-474F9C965F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842961</xdr:colOff>
      <xdr:row>77</xdr:row>
      <xdr:rowOff>9525</xdr:rowOff>
    </xdr:from>
    <xdr:to>
      <xdr:col>17</xdr:col>
      <xdr:colOff>85725</xdr:colOff>
      <xdr:row>94</xdr:row>
      <xdr:rowOff>66674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101448-168A-4605-9AE9-1054940A6E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AD558-9149-4D24-8C86-7314202484B1}">
  <dimension ref="A1:S64"/>
  <sheetViews>
    <sheetView workbookViewId="0">
      <selection activeCell="A65" sqref="A65"/>
    </sheetView>
  </sheetViews>
  <sheetFormatPr defaultRowHeight="15" outlineLevelRow="2" x14ac:dyDescent="0.25"/>
  <cols>
    <col min="2" max="2" width="4" customWidth="1"/>
    <col min="3" max="3" width="3.28515625" customWidth="1"/>
    <col min="4" max="4" width="14.28515625" customWidth="1"/>
    <col min="5" max="5" width="8.5703125" customWidth="1"/>
    <col min="6" max="17" width="6.42578125" customWidth="1"/>
    <col min="19" max="19" width="13" customWidth="1"/>
  </cols>
  <sheetData>
    <row r="1" spans="2:19" x14ac:dyDescent="0.25">
      <c r="B1" s="3" t="s">
        <v>19</v>
      </c>
    </row>
    <row r="2" spans="2:19" x14ac:dyDescent="0.25">
      <c r="B2" s="51" t="s">
        <v>0</v>
      </c>
      <c r="C2" s="52"/>
      <c r="D2" s="53"/>
      <c r="E2" s="2" t="s">
        <v>1</v>
      </c>
      <c r="F2" s="2">
        <v>1</v>
      </c>
      <c r="G2" s="2">
        <v>2</v>
      </c>
      <c r="H2" s="2">
        <v>3</v>
      </c>
      <c r="I2" s="2">
        <v>4</v>
      </c>
      <c r="J2" s="2">
        <v>5</v>
      </c>
      <c r="K2" s="2">
        <v>6</v>
      </c>
      <c r="L2" s="2">
        <v>7</v>
      </c>
      <c r="M2" s="2">
        <v>8</v>
      </c>
      <c r="N2" s="2">
        <v>9</v>
      </c>
      <c r="O2" s="2">
        <v>10</v>
      </c>
      <c r="P2" s="2">
        <v>11</v>
      </c>
      <c r="Q2" s="2">
        <v>12</v>
      </c>
      <c r="S2" s="2" t="s">
        <v>23</v>
      </c>
    </row>
    <row r="3" spans="2:19" x14ac:dyDescent="0.25">
      <c r="B3" s="54" t="s">
        <v>3</v>
      </c>
      <c r="C3" s="55"/>
      <c r="D3" s="5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S3" s="6"/>
    </row>
    <row r="4" spans="2:19" hidden="1" outlineLevel="1" x14ac:dyDescent="0.25">
      <c r="B4" s="10"/>
      <c r="C4" s="10" t="s">
        <v>10</v>
      </c>
      <c r="D4" s="10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S4" s="6"/>
    </row>
    <row r="5" spans="2:19" hidden="1" outlineLevel="1" x14ac:dyDescent="0.25">
      <c r="B5" s="10"/>
      <c r="C5" s="10" t="s">
        <v>11</v>
      </c>
      <c r="D5" s="1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S5" s="6"/>
    </row>
    <row r="6" spans="2:19" collapsed="1" x14ac:dyDescent="0.25">
      <c r="B6" s="59" t="s">
        <v>4</v>
      </c>
      <c r="C6" s="60"/>
      <c r="D6" s="61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S6" s="6"/>
    </row>
    <row r="7" spans="2:19" hidden="1" outlineLevel="1" x14ac:dyDescent="0.25">
      <c r="B7" s="11"/>
      <c r="C7" s="11" t="s">
        <v>12</v>
      </c>
      <c r="D7" s="11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S7" s="6"/>
    </row>
    <row r="8" spans="2:19" hidden="1" outlineLevel="2" x14ac:dyDescent="0.25">
      <c r="B8" s="11"/>
      <c r="C8" s="11"/>
      <c r="D8" s="12" t="s">
        <v>24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S8" s="6"/>
    </row>
    <row r="9" spans="2:19" hidden="1" outlineLevel="2" x14ac:dyDescent="0.25">
      <c r="B9" s="11"/>
      <c r="C9" s="11"/>
      <c r="D9" s="12" t="s">
        <v>25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S9" s="6"/>
    </row>
    <row r="10" spans="2:19" hidden="1" outlineLevel="2" x14ac:dyDescent="0.25">
      <c r="B10" s="11"/>
      <c r="C10" s="11"/>
      <c r="D10" s="12" t="s">
        <v>26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6"/>
    </row>
    <row r="11" spans="2:19" hidden="1" outlineLevel="2" x14ac:dyDescent="0.25">
      <c r="B11" s="11"/>
      <c r="C11" s="11"/>
      <c r="D11" s="12" t="s">
        <v>27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6"/>
    </row>
    <row r="12" spans="2:19" hidden="1" outlineLevel="1" collapsed="1" x14ac:dyDescent="0.25">
      <c r="B12" s="11"/>
      <c r="C12" s="11" t="s">
        <v>13</v>
      </c>
      <c r="D12" s="11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6"/>
    </row>
    <row r="13" spans="2:19" hidden="1" outlineLevel="1" x14ac:dyDescent="0.25">
      <c r="B13" s="11"/>
      <c r="C13" s="11" t="s">
        <v>14</v>
      </c>
      <c r="D13" s="11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S13" s="6"/>
    </row>
    <row r="14" spans="2:19" hidden="1" outlineLevel="1" x14ac:dyDescent="0.25">
      <c r="B14" s="11"/>
      <c r="C14" s="11" t="s">
        <v>15</v>
      </c>
      <c r="D14" s="11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S14" s="6"/>
    </row>
    <row r="15" spans="2:19" hidden="1" outlineLevel="1" x14ac:dyDescent="0.25">
      <c r="B15" s="11"/>
      <c r="C15" s="11" t="s">
        <v>22</v>
      </c>
      <c r="D15" s="11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S15" s="6"/>
    </row>
    <row r="16" spans="2:19" hidden="1" outlineLevel="1" x14ac:dyDescent="0.25">
      <c r="B16" s="11"/>
      <c r="C16" s="57"/>
      <c r="D16" s="58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S16" s="6"/>
    </row>
    <row r="17" spans="2:19" collapsed="1" x14ac:dyDescent="0.25">
      <c r="B17" s="9" t="s">
        <v>5</v>
      </c>
      <c r="C17" s="9"/>
      <c r="D17" s="9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S17" s="6"/>
    </row>
    <row r="18" spans="2:19" hidden="1" outlineLevel="1" x14ac:dyDescent="0.25">
      <c r="B18" s="9"/>
      <c r="C18" s="9" t="s">
        <v>16</v>
      </c>
      <c r="D18" s="9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S18" s="6"/>
    </row>
    <row r="19" spans="2:19" hidden="1" outlineLevel="1" x14ac:dyDescent="0.25">
      <c r="B19" s="9"/>
      <c r="C19" s="9" t="s">
        <v>17</v>
      </c>
      <c r="D19" s="9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S19" s="6"/>
    </row>
    <row r="20" spans="2:19" hidden="1" outlineLevel="1" x14ac:dyDescent="0.25">
      <c r="B20" s="9"/>
      <c r="C20" s="9" t="s">
        <v>18</v>
      </c>
      <c r="D20" s="9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S20" s="6"/>
    </row>
    <row r="21" spans="2:19" collapsed="1" x14ac:dyDescent="0.25">
      <c r="B21" s="51" t="s">
        <v>6</v>
      </c>
      <c r="C21" s="52"/>
      <c r="D21" s="53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S21" s="7"/>
    </row>
    <row r="23" spans="2:19" hidden="1" outlineLevel="1" x14ac:dyDescent="0.25">
      <c r="B23" s="3" t="s">
        <v>20</v>
      </c>
    </row>
    <row r="24" spans="2:19" hidden="1" outlineLevel="1" x14ac:dyDescent="0.25">
      <c r="B24" s="51" t="s">
        <v>0</v>
      </c>
      <c r="C24" s="52"/>
      <c r="D24" s="53"/>
      <c r="E24" s="2" t="s">
        <v>1</v>
      </c>
      <c r="F24" s="2">
        <v>1</v>
      </c>
      <c r="G24" s="2">
        <v>2</v>
      </c>
      <c r="H24" s="2">
        <v>3</v>
      </c>
      <c r="I24" s="2">
        <v>4</v>
      </c>
      <c r="J24" s="2">
        <v>5</v>
      </c>
      <c r="K24" s="2">
        <v>6</v>
      </c>
      <c r="L24" s="2">
        <v>7</v>
      </c>
      <c r="M24" s="2">
        <v>8</v>
      </c>
      <c r="N24" s="2">
        <v>9</v>
      </c>
      <c r="O24" s="2">
        <v>10</v>
      </c>
      <c r="P24" s="2">
        <v>11</v>
      </c>
      <c r="Q24" s="2">
        <v>12</v>
      </c>
      <c r="S24" s="2" t="s">
        <v>23</v>
      </c>
    </row>
    <row r="25" spans="2:19" hidden="1" outlineLevel="1" x14ac:dyDescent="0.25">
      <c r="B25" s="10" t="s">
        <v>3</v>
      </c>
      <c r="C25" s="10"/>
      <c r="D25" s="10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S25" s="6"/>
    </row>
    <row r="26" spans="2:19" hidden="1" outlineLevel="2" x14ac:dyDescent="0.25">
      <c r="B26" s="10"/>
      <c r="C26" s="10" t="s">
        <v>10</v>
      </c>
      <c r="D26" s="10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S26" s="6"/>
    </row>
    <row r="27" spans="2:19" hidden="1" outlineLevel="2" x14ac:dyDescent="0.25">
      <c r="B27" s="10"/>
      <c r="C27" s="10" t="s">
        <v>11</v>
      </c>
      <c r="D27" s="10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S27" s="6"/>
    </row>
    <row r="28" spans="2:19" hidden="1" outlineLevel="1" x14ac:dyDescent="0.25">
      <c r="B28" s="59" t="s">
        <v>4</v>
      </c>
      <c r="C28" s="60"/>
      <c r="D28" s="61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S28" s="6"/>
    </row>
    <row r="29" spans="2:19" hidden="1" outlineLevel="2" x14ac:dyDescent="0.25">
      <c r="B29" s="11"/>
      <c r="C29" s="11" t="s">
        <v>12</v>
      </c>
      <c r="D29" s="11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S29" s="6"/>
    </row>
    <row r="30" spans="2:19" hidden="1" outlineLevel="2" x14ac:dyDescent="0.25">
      <c r="B30" s="11"/>
      <c r="C30" s="11" t="s">
        <v>13</v>
      </c>
      <c r="D30" s="1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S30" s="6"/>
    </row>
    <row r="31" spans="2:19" hidden="1" outlineLevel="2" x14ac:dyDescent="0.25">
      <c r="B31" s="11"/>
      <c r="C31" s="11" t="s">
        <v>14</v>
      </c>
      <c r="D31" s="11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S31" s="6"/>
    </row>
    <row r="32" spans="2:19" hidden="1" outlineLevel="2" x14ac:dyDescent="0.25">
      <c r="B32" s="11"/>
      <c r="C32" s="11" t="s">
        <v>15</v>
      </c>
      <c r="D32" s="11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S32" s="6"/>
    </row>
    <row r="33" spans="1:19" hidden="1" outlineLevel="2" x14ac:dyDescent="0.25">
      <c r="B33" s="11"/>
      <c r="C33" s="11" t="s">
        <v>22</v>
      </c>
      <c r="D33" s="11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S33" s="6"/>
    </row>
    <row r="34" spans="1:19" hidden="1" outlineLevel="2" x14ac:dyDescent="0.25">
      <c r="B34" s="11"/>
      <c r="C34" s="11"/>
      <c r="D34" s="11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S34" s="6"/>
    </row>
    <row r="35" spans="1:19" hidden="1" outlineLevel="1" x14ac:dyDescent="0.25">
      <c r="B35" s="9" t="s">
        <v>5</v>
      </c>
      <c r="C35" s="9"/>
      <c r="D35" s="9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S35" s="6"/>
    </row>
    <row r="36" spans="1:19" hidden="1" outlineLevel="2" x14ac:dyDescent="0.25">
      <c r="B36" s="9"/>
      <c r="C36" s="9" t="s">
        <v>16</v>
      </c>
      <c r="D36" s="9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S36" s="6"/>
    </row>
    <row r="37" spans="1:19" hidden="1" outlineLevel="2" x14ac:dyDescent="0.25">
      <c r="B37" s="9"/>
      <c r="C37" s="9" t="s">
        <v>17</v>
      </c>
      <c r="D37" s="9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S37" s="6"/>
    </row>
    <row r="38" spans="1:19" hidden="1" outlineLevel="2" x14ac:dyDescent="0.25">
      <c r="B38" s="9"/>
      <c r="C38" s="9" t="s">
        <v>18</v>
      </c>
      <c r="D38" s="9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S38" s="6"/>
    </row>
    <row r="39" spans="1:19" hidden="1" outlineLevel="1" collapsed="1" x14ac:dyDescent="0.25">
      <c r="B39" s="51" t="s">
        <v>6</v>
      </c>
      <c r="C39" s="52"/>
      <c r="D39" s="53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S39" s="7"/>
    </row>
    <row r="40" spans="1:19" hidden="1" outlineLevel="1" x14ac:dyDescent="0.25"/>
    <row r="41" spans="1:19" collapsed="1" x14ac:dyDescent="0.25">
      <c r="A41" s="20" t="s">
        <v>20</v>
      </c>
    </row>
    <row r="42" spans="1:19" hidden="1" outlineLevel="1" x14ac:dyDescent="0.25">
      <c r="B42" s="1" t="s">
        <v>21</v>
      </c>
      <c r="C42" s="1"/>
      <c r="D42" s="1"/>
      <c r="E42" s="7">
        <f t="shared" ref="E42:Q42" si="0">E21-E39</f>
        <v>0</v>
      </c>
      <c r="F42" s="7">
        <f t="shared" si="0"/>
        <v>0</v>
      </c>
      <c r="G42" s="7">
        <f t="shared" si="0"/>
        <v>0</v>
      </c>
      <c r="H42" s="7">
        <f t="shared" si="0"/>
        <v>0</v>
      </c>
      <c r="I42" s="7">
        <f t="shared" si="0"/>
        <v>0</v>
      </c>
      <c r="J42" s="7">
        <f t="shared" si="0"/>
        <v>0</v>
      </c>
      <c r="K42" s="7">
        <f t="shared" si="0"/>
        <v>0</v>
      </c>
      <c r="L42" s="7">
        <f t="shared" si="0"/>
        <v>0</v>
      </c>
      <c r="M42" s="7">
        <f t="shared" si="0"/>
        <v>0</v>
      </c>
      <c r="N42" s="7">
        <f t="shared" si="0"/>
        <v>0</v>
      </c>
      <c r="O42" s="7">
        <f t="shared" si="0"/>
        <v>0</v>
      </c>
      <c r="P42" s="7">
        <f t="shared" si="0"/>
        <v>0</v>
      </c>
      <c r="Q42" s="7">
        <f t="shared" si="0"/>
        <v>0</v>
      </c>
    </row>
    <row r="43" spans="1:19" hidden="1" outlineLevel="1" x14ac:dyDescent="0.25"/>
    <row r="44" spans="1:19" collapsed="1" x14ac:dyDescent="0.25">
      <c r="A44" s="20" t="s">
        <v>38</v>
      </c>
      <c r="B44" s="3" t="s">
        <v>7</v>
      </c>
      <c r="C44" s="3"/>
      <c r="D44" s="3"/>
      <c r="E44" s="8"/>
      <c r="F44" t="s">
        <v>2</v>
      </c>
    </row>
    <row r="46" spans="1:19" x14ac:dyDescent="0.25">
      <c r="B46" t="s">
        <v>8</v>
      </c>
      <c r="E46" s="5">
        <f>NPV(E44,F21:Q21,E21)</f>
        <v>0</v>
      </c>
      <c r="F46" s="4" t="s">
        <v>9</v>
      </c>
    </row>
    <row r="50" spans="1:17" hidden="1" outlineLevel="1" x14ac:dyDescent="0.25">
      <c r="E50" s="2" t="s">
        <v>1</v>
      </c>
      <c r="F50" s="2">
        <v>1</v>
      </c>
      <c r="G50" s="2">
        <v>2</v>
      </c>
      <c r="H50" s="2">
        <v>3</v>
      </c>
      <c r="I50" s="2">
        <v>4</v>
      </c>
      <c r="J50" s="2">
        <v>5</v>
      </c>
      <c r="K50" s="2">
        <v>6</v>
      </c>
      <c r="L50" s="2">
        <v>7</v>
      </c>
      <c r="M50" s="2">
        <v>8</v>
      </c>
      <c r="N50" s="2">
        <v>9</v>
      </c>
      <c r="O50" s="2">
        <v>10</v>
      </c>
      <c r="P50" s="2">
        <v>11</v>
      </c>
      <c r="Q50" s="2">
        <v>12</v>
      </c>
    </row>
    <row r="51" spans="1:17" hidden="1" outlineLevel="1" x14ac:dyDescent="0.25">
      <c r="B51" s="1" t="s">
        <v>28</v>
      </c>
      <c r="C51" s="1"/>
      <c r="D51" s="1"/>
      <c r="E51" s="7">
        <v>-20</v>
      </c>
      <c r="F51" s="7">
        <v>2</v>
      </c>
      <c r="G51" s="7">
        <v>2</v>
      </c>
      <c r="H51" s="7">
        <v>2</v>
      </c>
      <c r="I51" s="7">
        <v>2</v>
      </c>
      <c r="J51" s="7">
        <v>2</v>
      </c>
      <c r="K51" s="7">
        <v>2</v>
      </c>
      <c r="L51" s="7">
        <v>2</v>
      </c>
      <c r="M51" s="7">
        <v>2</v>
      </c>
      <c r="N51" s="7">
        <v>2</v>
      </c>
      <c r="O51" s="7">
        <v>2</v>
      </c>
      <c r="P51" s="7">
        <v>2</v>
      </c>
      <c r="Q51" s="7">
        <v>2</v>
      </c>
    </row>
    <row r="52" spans="1:17" hidden="1" outlineLevel="1" x14ac:dyDescent="0.25"/>
    <row r="53" spans="1:17" hidden="1" outlineLevel="1" x14ac:dyDescent="0.25">
      <c r="B53" s="3" t="s">
        <v>30</v>
      </c>
      <c r="E53" s="8">
        <f>IRR(E51:Q51)</f>
        <v>2.9228540769177025E-2</v>
      </c>
      <c r="F53" t="s">
        <v>2</v>
      </c>
      <c r="I53" s="4" t="s">
        <v>29</v>
      </c>
    </row>
    <row r="54" spans="1:17" collapsed="1" x14ac:dyDescent="0.25">
      <c r="A54" s="20" t="s">
        <v>39</v>
      </c>
    </row>
    <row r="55" spans="1:17" hidden="1" outlineLevel="1" x14ac:dyDescent="0.25">
      <c r="B55" s="3" t="s">
        <v>31</v>
      </c>
      <c r="E55" s="8">
        <v>0.12</v>
      </c>
    </row>
    <row r="56" spans="1:17" hidden="1" outlineLevel="1" x14ac:dyDescent="0.25"/>
    <row r="57" spans="1:17" hidden="1" outlineLevel="1" x14ac:dyDescent="0.25">
      <c r="B57" t="s">
        <v>32</v>
      </c>
      <c r="E57" s="5">
        <v>1</v>
      </c>
      <c r="F57" s="18">
        <f>E57/E59</f>
        <v>0.5</v>
      </c>
    </row>
    <row r="58" spans="1:17" hidden="1" outlineLevel="1" x14ac:dyDescent="0.25">
      <c r="B58" t="s">
        <v>33</v>
      </c>
      <c r="E58" s="16">
        <v>1</v>
      </c>
      <c r="F58" s="18">
        <f>E58/E59</f>
        <v>0.5</v>
      </c>
    </row>
    <row r="59" spans="1:17" hidden="1" outlineLevel="1" x14ac:dyDescent="0.25">
      <c r="B59" t="s">
        <v>35</v>
      </c>
      <c r="E59" s="5">
        <f>E57+E58</f>
        <v>2</v>
      </c>
    </row>
    <row r="60" spans="1:17" hidden="1" outlineLevel="1" x14ac:dyDescent="0.25"/>
    <row r="61" spans="1:17" hidden="1" outlineLevel="1" x14ac:dyDescent="0.25">
      <c r="B61" s="3" t="s">
        <v>36</v>
      </c>
      <c r="E61" s="19">
        <v>0.3</v>
      </c>
    </row>
    <row r="62" spans="1:17" hidden="1" outlineLevel="1" x14ac:dyDescent="0.25"/>
    <row r="63" spans="1:17" hidden="1" outlineLevel="1" x14ac:dyDescent="0.25">
      <c r="B63" t="s">
        <v>34</v>
      </c>
      <c r="E63" s="17">
        <f>F57*E53*(1-E61)+F58*E55</f>
        <v>7.0229989269211951E-2</v>
      </c>
      <c r="F63" t="s">
        <v>37</v>
      </c>
    </row>
    <row r="64" spans="1:17" collapsed="1" x14ac:dyDescent="0.25">
      <c r="A64" s="20" t="s">
        <v>40</v>
      </c>
    </row>
  </sheetData>
  <mergeCells count="8">
    <mergeCell ref="B39:D39"/>
    <mergeCell ref="B2:D2"/>
    <mergeCell ref="B3:D3"/>
    <mergeCell ref="C16:D16"/>
    <mergeCell ref="B6:D6"/>
    <mergeCell ref="B28:D28"/>
    <mergeCell ref="B24:D24"/>
    <mergeCell ref="B21:D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D97B2-BC52-4928-BA8B-00E6637870B7}">
  <dimension ref="A1:W87"/>
  <sheetViews>
    <sheetView workbookViewId="0">
      <selection activeCell="T23" sqref="T23"/>
    </sheetView>
  </sheetViews>
  <sheetFormatPr defaultRowHeight="15" outlineLevelRow="3" outlineLevelCol="1" x14ac:dyDescent="0.25"/>
  <cols>
    <col min="2" max="2" width="4" customWidth="1"/>
    <col min="3" max="3" width="3.28515625" customWidth="1"/>
    <col min="4" max="4" width="14.28515625" customWidth="1"/>
    <col min="5" max="5" width="11.7109375" style="25" customWidth="1"/>
    <col min="6" max="6" width="11.42578125" customWidth="1"/>
    <col min="7" max="8" width="8" bestFit="1" customWidth="1"/>
    <col min="9" max="9" width="8.42578125" customWidth="1"/>
    <col min="10" max="17" width="8.5703125" bestFit="1" customWidth="1"/>
    <col min="19" max="19" width="13" style="25" customWidth="1"/>
    <col min="21" max="22" width="9.140625" hidden="1" customWidth="1" outlineLevel="1"/>
    <col min="23" max="23" width="9.140625" collapsed="1"/>
  </cols>
  <sheetData>
    <row r="1" spans="2:22" x14ac:dyDescent="0.25">
      <c r="B1" s="3" t="s">
        <v>19</v>
      </c>
    </row>
    <row r="2" spans="2:22" x14ac:dyDescent="0.25">
      <c r="B2" s="51" t="s">
        <v>0</v>
      </c>
      <c r="C2" s="52"/>
      <c r="D2" s="53"/>
      <c r="E2" s="2" t="s">
        <v>1</v>
      </c>
      <c r="F2" s="2">
        <v>1</v>
      </c>
      <c r="G2" s="2">
        <v>2</v>
      </c>
      <c r="H2" s="2">
        <v>3</v>
      </c>
      <c r="I2" s="2">
        <v>4</v>
      </c>
      <c r="J2" s="2">
        <v>5</v>
      </c>
      <c r="K2" s="2">
        <v>6</v>
      </c>
      <c r="L2" s="2">
        <v>7</v>
      </c>
      <c r="M2" s="2">
        <v>8</v>
      </c>
      <c r="N2" s="2">
        <v>9</v>
      </c>
      <c r="O2" s="2">
        <v>10</v>
      </c>
      <c r="P2" s="2">
        <v>11</v>
      </c>
      <c r="Q2" s="2">
        <v>12</v>
      </c>
      <c r="S2" s="62" t="s">
        <v>23</v>
      </c>
      <c r="T2" s="63"/>
    </row>
    <row r="3" spans="2:22" x14ac:dyDescent="0.25">
      <c r="B3" s="54" t="s">
        <v>3</v>
      </c>
      <c r="C3" s="55"/>
      <c r="D3" s="56"/>
      <c r="E3" s="27"/>
      <c r="F3" s="34">
        <f>F5*F6+F7*F8</f>
        <v>0</v>
      </c>
      <c r="G3" s="34">
        <f t="shared" ref="G3:Q3" si="0">G5*G6+G7*G8</f>
        <v>0</v>
      </c>
      <c r="H3" s="34">
        <f t="shared" si="0"/>
        <v>0</v>
      </c>
      <c r="I3" s="34">
        <f t="shared" si="0"/>
        <v>0</v>
      </c>
      <c r="J3" s="34">
        <f t="shared" si="0"/>
        <v>0</v>
      </c>
      <c r="K3" s="34">
        <f t="shared" si="0"/>
        <v>0</v>
      </c>
      <c r="L3" s="34">
        <f t="shared" si="0"/>
        <v>0</v>
      </c>
      <c r="M3" s="34">
        <f t="shared" si="0"/>
        <v>0</v>
      </c>
      <c r="N3" s="34">
        <f t="shared" si="0"/>
        <v>0</v>
      </c>
      <c r="O3" s="34">
        <f t="shared" si="0"/>
        <v>0</v>
      </c>
      <c r="P3" s="34">
        <f t="shared" si="0"/>
        <v>0</v>
      </c>
      <c r="Q3" s="34">
        <f t="shared" si="0"/>
        <v>0</v>
      </c>
      <c r="S3" s="36"/>
    </row>
    <row r="4" spans="2:22" hidden="1" outlineLevel="1" x14ac:dyDescent="0.25">
      <c r="B4" s="10"/>
      <c r="C4" s="10" t="s">
        <v>42</v>
      </c>
      <c r="D4" s="10"/>
      <c r="E4" s="27"/>
      <c r="F4" s="30">
        <f>S4+F23/1000*S23</f>
        <v>0</v>
      </c>
      <c r="G4" s="29">
        <f t="shared" ref="G4:Q4" si="1">F4*(1+$U$4) +G22/1000*$S$23</f>
        <v>0</v>
      </c>
      <c r="H4" s="29">
        <f t="shared" si="1"/>
        <v>0</v>
      </c>
      <c r="I4" s="29">
        <f t="shared" si="1"/>
        <v>0</v>
      </c>
      <c r="J4" s="29">
        <f t="shared" si="1"/>
        <v>0</v>
      </c>
      <c r="K4" s="29">
        <f t="shared" si="1"/>
        <v>0</v>
      </c>
      <c r="L4" s="29">
        <f t="shared" si="1"/>
        <v>0</v>
      </c>
      <c r="M4" s="29">
        <f t="shared" si="1"/>
        <v>0</v>
      </c>
      <c r="N4" s="29">
        <f t="shared" si="1"/>
        <v>0</v>
      </c>
      <c r="O4" s="29">
        <f t="shared" si="1"/>
        <v>0</v>
      </c>
      <c r="P4" s="29">
        <f t="shared" si="1"/>
        <v>0</v>
      </c>
      <c r="Q4" s="29">
        <f t="shared" si="1"/>
        <v>0</v>
      </c>
      <c r="S4" s="28"/>
      <c r="T4" t="s">
        <v>53</v>
      </c>
      <c r="U4" s="24">
        <v>0</v>
      </c>
      <c r="V4" t="s">
        <v>54</v>
      </c>
    </row>
    <row r="5" spans="2:22" hidden="1" outlineLevel="1" x14ac:dyDescent="0.25">
      <c r="B5" s="10"/>
      <c r="C5" s="54" t="s">
        <v>43</v>
      </c>
      <c r="D5" s="56"/>
      <c r="E5" s="27"/>
      <c r="F5" s="31">
        <f>F4*$S$5</f>
        <v>0</v>
      </c>
      <c r="G5" s="31">
        <f t="shared" ref="G5:Q5" si="2">G4*$S$5</f>
        <v>0</v>
      </c>
      <c r="H5" s="31">
        <f t="shared" si="2"/>
        <v>0</v>
      </c>
      <c r="I5" s="31">
        <f t="shared" si="2"/>
        <v>0</v>
      </c>
      <c r="J5" s="31">
        <f t="shared" si="2"/>
        <v>0</v>
      </c>
      <c r="K5" s="31">
        <f t="shared" si="2"/>
        <v>0</v>
      </c>
      <c r="L5" s="31">
        <f t="shared" si="2"/>
        <v>0</v>
      </c>
      <c r="M5" s="31">
        <f t="shared" si="2"/>
        <v>0</v>
      </c>
      <c r="N5" s="31">
        <f t="shared" si="2"/>
        <v>0</v>
      </c>
      <c r="O5" s="31">
        <f t="shared" si="2"/>
        <v>0</v>
      </c>
      <c r="P5" s="31">
        <f t="shared" si="2"/>
        <v>0</v>
      </c>
      <c r="Q5" s="31">
        <f t="shared" si="2"/>
        <v>0</v>
      </c>
      <c r="S5" s="37"/>
      <c r="T5" t="s">
        <v>41</v>
      </c>
    </row>
    <row r="6" spans="2:22" hidden="1" outlineLevel="1" x14ac:dyDescent="0.25">
      <c r="B6" s="10"/>
      <c r="C6" s="10" t="s">
        <v>63</v>
      </c>
      <c r="D6" s="10"/>
      <c r="E6" s="27"/>
      <c r="F6" s="27">
        <f>S6</f>
        <v>0</v>
      </c>
      <c r="G6" s="27">
        <f t="shared" ref="G6:Q6" si="3">F6*(1+$U$6)</f>
        <v>0</v>
      </c>
      <c r="H6" s="27">
        <f t="shared" si="3"/>
        <v>0</v>
      </c>
      <c r="I6" s="27">
        <f t="shared" si="3"/>
        <v>0</v>
      </c>
      <c r="J6" s="27">
        <f t="shared" si="3"/>
        <v>0</v>
      </c>
      <c r="K6" s="27">
        <f t="shared" si="3"/>
        <v>0</v>
      </c>
      <c r="L6" s="27">
        <f t="shared" si="3"/>
        <v>0</v>
      </c>
      <c r="M6" s="27">
        <f t="shared" si="3"/>
        <v>0</v>
      </c>
      <c r="N6" s="27">
        <f t="shared" si="3"/>
        <v>0</v>
      </c>
      <c r="O6" s="27">
        <f t="shared" si="3"/>
        <v>0</v>
      </c>
      <c r="P6" s="27">
        <f t="shared" si="3"/>
        <v>0</v>
      </c>
      <c r="Q6" s="27">
        <f t="shared" si="3"/>
        <v>0</v>
      </c>
      <c r="S6" s="38"/>
      <c r="U6" s="24">
        <v>0</v>
      </c>
      <c r="V6" t="s">
        <v>44</v>
      </c>
    </row>
    <row r="7" spans="2:22" hidden="1" outlineLevel="3" x14ac:dyDescent="0.25">
      <c r="B7" s="13"/>
      <c r="C7" s="10" t="s">
        <v>45</v>
      </c>
      <c r="D7" s="10"/>
      <c r="E7" s="27"/>
      <c r="F7" s="26">
        <f>F5*$S$7</f>
        <v>0</v>
      </c>
      <c r="G7" s="26">
        <f t="shared" ref="G7:Q7" si="4">G5*$S$7</f>
        <v>0</v>
      </c>
      <c r="H7" s="26">
        <f t="shared" si="4"/>
        <v>0</v>
      </c>
      <c r="I7" s="26">
        <f t="shared" si="4"/>
        <v>0</v>
      </c>
      <c r="J7" s="26">
        <f t="shared" si="4"/>
        <v>0</v>
      </c>
      <c r="K7" s="26">
        <f t="shared" si="4"/>
        <v>0</v>
      </c>
      <c r="L7" s="26">
        <f t="shared" si="4"/>
        <v>0</v>
      </c>
      <c r="M7" s="26">
        <f t="shared" si="4"/>
        <v>0</v>
      </c>
      <c r="N7" s="26">
        <f t="shared" si="4"/>
        <v>0</v>
      </c>
      <c r="O7" s="26">
        <f t="shared" si="4"/>
        <v>0</v>
      </c>
      <c r="P7" s="26">
        <f t="shared" si="4"/>
        <v>0</v>
      </c>
      <c r="Q7" s="26">
        <f t="shared" si="4"/>
        <v>0</v>
      </c>
      <c r="S7" s="39"/>
      <c r="T7" t="s">
        <v>56</v>
      </c>
    </row>
    <row r="8" spans="2:22" hidden="1" outlineLevel="3" x14ac:dyDescent="0.25">
      <c r="B8" s="13"/>
      <c r="C8" s="10" t="s">
        <v>11</v>
      </c>
      <c r="D8" s="10"/>
      <c r="E8" s="27"/>
      <c r="F8" s="27">
        <f>S8</f>
        <v>0</v>
      </c>
      <c r="G8" s="27">
        <f t="shared" ref="G8:Q8" si="5">F8*(1+$U$8)</f>
        <v>0</v>
      </c>
      <c r="H8" s="27">
        <f t="shared" si="5"/>
        <v>0</v>
      </c>
      <c r="I8" s="27">
        <f t="shared" si="5"/>
        <v>0</v>
      </c>
      <c r="J8" s="27">
        <f t="shared" si="5"/>
        <v>0</v>
      </c>
      <c r="K8" s="27">
        <f t="shared" si="5"/>
        <v>0</v>
      </c>
      <c r="L8" s="27">
        <f t="shared" si="5"/>
        <v>0</v>
      </c>
      <c r="M8" s="27">
        <f t="shared" si="5"/>
        <v>0</v>
      </c>
      <c r="N8" s="27">
        <f t="shared" si="5"/>
        <v>0</v>
      </c>
      <c r="O8" s="27">
        <f t="shared" si="5"/>
        <v>0</v>
      </c>
      <c r="P8" s="27">
        <f t="shared" si="5"/>
        <v>0</v>
      </c>
      <c r="Q8" s="27">
        <f t="shared" si="5"/>
        <v>0</v>
      </c>
      <c r="S8" s="38"/>
      <c r="U8" s="24">
        <f>U6</f>
        <v>0</v>
      </c>
    </row>
    <row r="9" spans="2:22" hidden="1" outlineLevel="2" collapsed="1" x14ac:dyDescent="0.25">
      <c r="B9" s="13"/>
      <c r="C9" s="14"/>
      <c r="D9" s="15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S9" s="38"/>
    </row>
    <row r="10" spans="2:22" collapsed="1" x14ac:dyDescent="0.25">
      <c r="B10" s="59" t="s">
        <v>4</v>
      </c>
      <c r="C10" s="60"/>
      <c r="D10" s="61"/>
      <c r="E10" s="27"/>
      <c r="F10" s="34">
        <f>F11+F16+F21+F23+F25</f>
        <v>0</v>
      </c>
      <c r="G10" s="34">
        <f t="shared" ref="G10:Q10" si="6">G11+G16+G21+G22+G25</f>
        <v>0</v>
      </c>
      <c r="H10" s="34">
        <f t="shared" si="6"/>
        <v>0</v>
      </c>
      <c r="I10" s="34">
        <f t="shared" si="6"/>
        <v>0</v>
      </c>
      <c r="J10" s="34">
        <f t="shared" si="6"/>
        <v>0</v>
      </c>
      <c r="K10" s="34">
        <f t="shared" si="6"/>
        <v>0</v>
      </c>
      <c r="L10" s="34">
        <f t="shared" si="6"/>
        <v>0</v>
      </c>
      <c r="M10" s="34">
        <f t="shared" si="6"/>
        <v>0</v>
      </c>
      <c r="N10" s="34">
        <f t="shared" si="6"/>
        <v>0</v>
      </c>
      <c r="O10" s="34">
        <f t="shared" si="6"/>
        <v>0</v>
      </c>
      <c r="P10" s="34">
        <f t="shared" si="6"/>
        <v>0</v>
      </c>
      <c r="Q10" s="34">
        <f t="shared" si="6"/>
        <v>0</v>
      </c>
      <c r="S10" s="37"/>
      <c r="T10" t="s">
        <v>59</v>
      </c>
    </row>
    <row r="11" spans="2:22" hidden="1" outlineLevel="1" x14ac:dyDescent="0.25">
      <c r="B11" s="11"/>
      <c r="C11" s="11" t="s">
        <v>12</v>
      </c>
      <c r="D11" s="11"/>
      <c r="E11" s="34"/>
      <c r="F11" s="34">
        <f>F12*F13+F14*F15</f>
        <v>0</v>
      </c>
      <c r="G11" s="34">
        <f t="shared" ref="G11" si="7">G12*G13+G14*G15</f>
        <v>0</v>
      </c>
      <c r="H11" s="34">
        <f t="shared" ref="H11" si="8">H12*H13+H14*H15</f>
        <v>0</v>
      </c>
      <c r="I11" s="34">
        <f t="shared" ref="I11" si="9">I12*I13+I14*I15</f>
        <v>0</v>
      </c>
      <c r="J11" s="34">
        <f t="shared" ref="J11" si="10">J12*J13+J14*J15</f>
        <v>0</v>
      </c>
      <c r="K11" s="34">
        <f t="shared" ref="K11" si="11">K12*K13+K14*K15</f>
        <v>0</v>
      </c>
      <c r="L11" s="34">
        <f t="shared" ref="L11" si="12">L12*L13+L14*L15</f>
        <v>0</v>
      </c>
      <c r="M11" s="34">
        <f t="shared" ref="M11" si="13">M12*M13+M14*M15</f>
        <v>0</v>
      </c>
      <c r="N11" s="34">
        <f t="shared" ref="N11" si="14">N12*N13+N14*N15</f>
        <v>0</v>
      </c>
      <c r="O11" s="34">
        <f t="shared" ref="O11" si="15">O12*O13+O14*O15</f>
        <v>0</v>
      </c>
      <c r="P11" s="34">
        <f t="shared" ref="P11" si="16">P12*P13+P14*P15</f>
        <v>0</v>
      </c>
      <c r="Q11" s="34">
        <f t="shared" ref="Q11" si="17">Q12*Q13+Q14*Q15</f>
        <v>0</v>
      </c>
      <c r="S11" s="36"/>
    </row>
    <row r="12" spans="2:22" hidden="1" outlineLevel="2" x14ac:dyDescent="0.25">
      <c r="B12" s="11"/>
      <c r="C12" s="11"/>
      <c r="D12" s="12" t="s">
        <v>24</v>
      </c>
      <c r="E12" s="27"/>
      <c r="F12" s="31">
        <f>F5*$S$12</f>
        <v>0</v>
      </c>
      <c r="G12" s="31">
        <f t="shared" ref="G12:Q12" si="18">G5*$S$12</f>
        <v>0</v>
      </c>
      <c r="H12" s="31">
        <f t="shared" si="18"/>
        <v>0</v>
      </c>
      <c r="I12" s="31">
        <f t="shared" si="18"/>
        <v>0</v>
      </c>
      <c r="J12" s="31">
        <f t="shared" si="18"/>
        <v>0</v>
      </c>
      <c r="K12" s="31">
        <f t="shared" si="18"/>
        <v>0</v>
      </c>
      <c r="L12" s="31">
        <f t="shared" si="18"/>
        <v>0</v>
      </c>
      <c r="M12" s="31">
        <f t="shared" si="18"/>
        <v>0</v>
      </c>
      <c r="N12" s="31">
        <f t="shared" si="18"/>
        <v>0</v>
      </c>
      <c r="O12" s="31">
        <f t="shared" si="18"/>
        <v>0</v>
      </c>
      <c r="P12" s="31">
        <f t="shared" si="18"/>
        <v>0</v>
      </c>
      <c r="Q12" s="31">
        <f t="shared" si="18"/>
        <v>0</v>
      </c>
      <c r="S12" s="37"/>
      <c r="T12" t="s">
        <v>52</v>
      </c>
    </row>
    <row r="13" spans="2:22" hidden="1" outlineLevel="2" x14ac:dyDescent="0.25">
      <c r="B13" s="11"/>
      <c r="C13" s="11"/>
      <c r="D13" s="32" t="s">
        <v>25</v>
      </c>
      <c r="E13" s="33"/>
      <c r="F13" s="35">
        <f>S13</f>
        <v>0</v>
      </c>
      <c r="G13" s="35">
        <f>F13*(1+$U$13)</f>
        <v>0</v>
      </c>
      <c r="H13" s="35">
        <f t="shared" ref="H13:Q13" si="19">G13*(1+$U$18)</f>
        <v>0</v>
      </c>
      <c r="I13" s="35">
        <f t="shared" si="19"/>
        <v>0</v>
      </c>
      <c r="J13" s="35">
        <f t="shared" si="19"/>
        <v>0</v>
      </c>
      <c r="K13" s="35">
        <f t="shared" si="19"/>
        <v>0</v>
      </c>
      <c r="L13" s="35">
        <f t="shared" si="19"/>
        <v>0</v>
      </c>
      <c r="M13" s="35">
        <f t="shared" si="19"/>
        <v>0</v>
      </c>
      <c r="N13" s="35">
        <f t="shared" si="19"/>
        <v>0</v>
      </c>
      <c r="O13" s="35">
        <f t="shared" si="19"/>
        <v>0</v>
      </c>
      <c r="P13" s="35">
        <f t="shared" si="19"/>
        <v>0</v>
      </c>
      <c r="Q13" s="35">
        <f t="shared" si="19"/>
        <v>0</v>
      </c>
      <c r="S13" s="38"/>
      <c r="T13" t="s">
        <v>62</v>
      </c>
      <c r="U13" s="24">
        <f>U6</f>
        <v>0</v>
      </c>
    </row>
    <row r="14" spans="2:22" hidden="1" outlineLevel="2" x14ac:dyDescent="0.25">
      <c r="B14" s="11"/>
      <c r="C14" s="11"/>
      <c r="D14" s="12" t="s">
        <v>26</v>
      </c>
      <c r="E14" s="27"/>
      <c r="F14" s="31">
        <f>$S$14*F5</f>
        <v>0</v>
      </c>
      <c r="G14" s="31">
        <f t="shared" ref="G14:Q14" si="20">$S$14*G5</f>
        <v>0</v>
      </c>
      <c r="H14" s="31">
        <f t="shared" si="20"/>
        <v>0</v>
      </c>
      <c r="I14" s="31">
        <f t="shared" si="20"/>
        <v>0</v>
      </c>
      <c r="J14" s="31">
        <f t="shared" si="20"/>
        <v>0</v>
      </c>
      <c r="K14" s="31">
        <f t="shared" si="20"/>
        <v>0</v>
      </c>
      <c r="L14" s="31">
        <f t="shared" si="20"/>
        <v>0</v>
      </c>
      <c r="M14" s="31">
        <f t="shared" si="20"/>
        <v>0</v>
      </c>
      <c r="N14" s="31">
        <f t="shared" si="20"/>
        <v>0</v>
      </c>
      <c r="O14" s="31">
        <f t="shared" si="20"/>
        <v>0</v>
      </c>
      <c r="P14" s="31">
        <f t="shared" si="20"/>
        <v>0</v>
      </c>
      <c r="Q14" s="31">
        <f t="shared" si="20"/>
        <v>0</v>
      </c>
      <c r="S14" s="37"/>
      <c r="T14" t="s">
        <v>52</v>
      </c>
    </row>
    <row r="15" spans="2:22" hidden="1" outlineLevel="2" x14ac:dyDescent="0.25">
      <c r="B15" s="11"/>
      <c r="C15" s="11"/>
      <c r="D15" s="32" t="s">
        <v>27</v>
      </c>
      <c r="E15" s="33"/>
      <c r="F15" s="35">
        <f>S15</f>
        <v>0</v>
      </c>
      <c r="G15" s="35">
        <f t="shared" ref="G15:Q15" si="21">F15*(1+$U$15)</f>
        <v>0</v>
      </c>
      <c r="H15" s="35">
        <f t="shared" si="21"/>
        <v>0</v>
      </c>
      <c r="I15" s="35">
        <f t="shared" si="21"/>
        <v>0</v>
      </c>
      <c r="J15" s="35">
        <f t="shared" si="21"/>
        <v>0</v>
      </c>
      <c r="K15" s="35">
        <f t="shared" si="21"/>
        <v>0</v>
      </c>
      <c r="L15" s="35">
        <f t="shared" si="21"/>
        <v>0</v>
      </c>
      <c r="M15" s="35">
        <f t="shared" si="21"/>
        <v>0</v>
      </c>
      <c r="N15" s="35">
        <f t="shared" si="21"/>
        <v>0</v>
      </c>
      <c r="O15" s="35">
        <f t="shared" si="21"/>
        <v>0</v>
      </c>
      <c r="P15" s="35">
        <f t="shared" si="21"/>
        <v>0</v>
      </c>
      <c r="Q15" s="35">
        <f t="shared" si="21"/>
        <v>0</v>
      </c>
      <c r="S15" s="38"/>
      <c r="T15" t="s">
        <v>62</v>
      </c>
      <c r="U15" s="24">
        <f>U6</f>
        <v>0</v>
      </c>
    </row>
    <row r="16" spans="2:22" hidden="1" outlineLevel="1" collapsed="1" x14ac:dyDescent="0.25">
      <c r="B16" s="11"/>
      <c r="C16" s="11" t="s">
        <v>13</v>
      </c>
      <c r="D16" s="11"/>
      <c r="E16" s="34"/>
      <c r="F16" s="34">
        <f>F17*F18+F19*F20</f>
        <v>0</v>
      </c>
      <c r="G16" s="34">
        <f t="shared" ref="G16:Q16" si="22">G17*G18+G19*G20</f>
        <v>0</v>
      </c>
      <c r="H16" s="34">
        <f t="shared" si="22"/>
        <v>0</v>
      </c>
      <c r="I16" s="34">
        <f t="shared" si="22"/>
        <v>0</v>
      </c>
      <c r="J16" s="34">
        <f t="shared" si="22"/>
        <v>0</v>
      </c>
      <c r="K16" s="34">
        <f t="shared" si="22"/>
        <v>0</v>
      </c>
      <c r="L16" s="34">
        <f t="shared" si="22"/>
        <v>0</v>
      </c>
      <c r="M16" s="34">
        <f t="shared" si="22"/>
        <v>0</v>
      </c>
      <c r="N16" s="34">
        <f t="shared" si="22"/>
        <v>0</v>
      </c>
      <c r="O16" s="34">
        <f t="shared" si="22"/>
        <v>0</v>
      </c>
      <c r="P16" s="34">
        <f t="shared" si="22"/>
        <v>0</v>
      </c>
      <c r="Q16" s="34">
        <f t="shared" si="22"/>
        <v>0</v>
      </c>
    </row>
    <row r="17" spans="2:21" hidden="1" outlineLevel="2" x14ac:dyDescent="0.25">
      <c r="B17" s="11"/>
      <c r="C17" s="11"/>
      <c r="D17" s="12" t="s">
        <v>46</v>
      </c>
      <c r="E17" s="27"/>
      <c r="F17" s="31">
        <f>F5*$S$17</f>
        <v>0</v>
      </c>
      <c r="G17" s="31">
        <f t="shared" ref="G17:Q17" si="23">G5*$S$17</f>
        <v>0</v>
      </c>
      <c r="H17" s="31">
        <f t="shared" si="23"/>
        <v>0</v>
      </c>
      <c r="I17" s="31">
        <f t="shared" si="23"/>
        <v>0</v>
      </c>
      <c r="J17" s="31">
        <f t="shared" si="23"/>
        <v>0</v>
      </c>
      <c r="K17" s="31">
        <f t="shared" si="23"/>
        <v>0</v>
      </c>
      <c r="L17" s="31">
        <f t="shared" si="23"/>
        <v>0</v>
      </c>
      <c r="M17" s="31">
        <f t="shared" si="23"/>
        <v>0</v>
      </c>
      <c r="N17" s="31">
        <f t="shared" si="23"/>
        <v>0</v>
      </c>
      <c r="O17" s="31">
        <f t="shared" si="23"/>
        <v>0</v>
      </c>
      <c r="P17" s="31">
        <f t="shared" si="23"/>
        <v>0</v>
      </c>
      <c r="Q17" s="31">
        <f t="shared" si="23"/>
        <v>0</v>
      </c>
      <c r="S17" s="37"/>
      <c r="T17" t="s">
        <v>50</v>
      </c>
    </row>
    <row r="18" spans="2:21" hidden="1" outlineLevel="2" x14ac:dyDescent="0.25">
      <c r="B18" s="11"/>
      <c r="C18" s="11"/>
      <c r="D18" s="32" t="s">
        <v>47</v>
      </c>
      <c r="E18" s="33"/>
      <c r="F18" s="33">
        <f>S18</f>
        <v>0</v>
      </c>
      <c r="G18" s="33">
        <f t="shared" ref="G18:Q18" si="24">F18*(1+$U$18)</f>
        <v>0</v>
      </c>
      <c r="H18" s="33">
        <f t="shared" si="24"/>
        <v>0</v>
      </c>
      <c r="I18" s="33">
        <f t="shared" si="24"/>
        <v>0</v>
      </c>
      <c r="J18" s="33">
        <f t="shared" si="24"/>
        <v>0</v>
      </c>
      <c r="K18" s="33">
        <f t="shared" si="24"/>
        <v>0</v>
      </c>
      <c r="L18" s="33">
        <f t="shared" si="24"/>
        <v>0</v>
      </c>
      <c r="M18" s="33">
        <f t="shared" si="24"/>
        <v>0</v>
      </c>
      <c r="N18" s="33">
        <f t="shared" si="24"/>
        <v>0</v>
      </c>
      <c r="O18" s="33">
        <f t="shared" si="24"/>
        <v>0</v>
      </c>
      <c r="P18" s="33">
        <f t="shared" si="24"/>
        <v>0</v>
      </c>
      <c r="Q18" s="33">
        <f t="shared" si="24"/>
        <v>0</v>
      </c>
      <c r="S18" s="38"/>
      <c r="T18" t="s">
        <v>51</v>
      </c>
      <c r="U18" s="24">
        <f>U6</f>
        <v>0</v>
      </c>
    </row>
    <row r="19" spans="2:21" hidden="1" outlineLevel="2" x14ac:dyDescent="0.25">
      <c r="B19" s="11"/>
      <c r="C19" s="11"/>
      <c r="D19" s="12" t="s">
        <v>48</v>
      </c>
      <c r="E19" s="27"/>
      <c r="F19" s="31">
        <f>$S$19*F5</f>
        <v>0</v>
      </c>
      <c r="G19" s="31">
        <f t="shared" ref="G19:Q19" si="25">$S$19*G5</f>
        <v>0</v>
      </c>
      <c r="H19" s="31">
        <f t="shared" si="25"/>
        <v>0</v>
      </c>
      <c r="I19" s="31">
        <f t="shared" si="25"/>
        <v>0</v>
      </c>
      <c r="J19" s="31">
        <f t="shared" si="25"/>
        <v>0</v>
      </c>
      <c r="K19" s="31">
        <f t="shared" si="25"/>
        <v>0</v>
      </c>
      <c r="L19" s="31">
        <f t="shared" si="25"/>
        <v>0</v>
      </c>
      <c r="M19" s="31">
        <f t="shared" si="25"/>
        <v>0</v>
      </c>
      <c r="N19" s="31">
        <f t="shared" si="25"/>
        <v>0</v>
      </c>
      <c r="O19" s="31">
        <f t="shared" si="25"/>
        <v>0</v>
      </c>
      <c r="P19" s="31">
        <f t="shared" si="25"/>
        <v>0</v>
      </c>
      <c r="Q19" s="31">
        <f t="shared" si="25"/>
        <v>0</v>
      </c>
      <c r="S19" s="37"/>
      <c r="T19" t="s">
        <v>50</v>
      </c>
    </row>
    <row r="20" spans="2:21" hidden="1" outlineLevel="2" x14ac:dyDescent="0.25">
      <c r="B20" s="11"/>
      <c r="C20" s="11"/>
      <c r="D20" s="32" t="s">
        <v>49</v>
      </c>
      <c r="E20" s="33"/>
      <c r="F20" s="33">
        <f>S20</f>
        <v>0</v>
      </c>
      <c r="G20" s="33">
        <f t="shared" ref="G20:Q20" si="26">F20*(1+$U$20)</f>
        <v>0</v>
      </c>
      <c r="H20" s="33">
        <f t="shared" si="26"/>
        <v>0</v>
      </c>
      <c r="I20" s="33">
        <f t="shared" si="26"/>
        <v>0</v>
      </c>
      <c r="J20" s="33">
        <f t="shared" si="26"/>
        <v>0</v>
      </c>
      <c r="K20" s="33">
        <f t="shared" si="26"/>
        <v>0</v>
      </c>
      <c r="L20" s="33">
        <f t="shared" si="26"/>
        <v>0</v>
      </c>
      <c r="M20" s="33">
        <f t="shared" si="26"/>
        <v>0</v>
      </c>
      <c r="N20" s="33">
        <f t="shared" si="26"/>
        <v>0</v>
      </c>
      <c r="O20" s="33">
        <f t="shared" si="26"/>
        <v>0</v>
      </c>
      <c r="P20" s="33">
        <f t="shared" si="26"/>
        <v>0</v>
      </c>
      <c r="Q20" s="33">
        <f t="shared" si="26"/>
        <v>0</v>
      </c>
      <c r="S20" s="38"/>
      <c r="U20" s="24">
        <f>U6</f>
        <v>0</v>
      </c>
    </row>
    <row r="21" spans="2:21" hidden="1" outlineLevel="1" collapsed="1" x14ac:dyDescent="0.25">
      <c r="B21" s="11"/>
      <c r="C21" s="11" t="s">
        <v>14</v>
      </c>
      <c r="D21" s="1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S21" s="36"/>
    </row>
    <row r="22" spans="2:21" hidden="1" outlineLevel="1" x14ac:dyDescent="0.25">
      <c r="B22" s="11"/>
      <c r="C22" s="11" t="s">
        <v>15</v>
      </c>
      <c r="D22" s="11"/>
      <c r="E22" s="27"/>
      <c r="F22" s="41">
        <f>F23+F24</f>
        <v>0</v>
      </c>
      <c r="G22" s="41">
        <f t="shared" ref="G22:Q22" si="27">G23+G24</f>
        <v>0</v>
      </c>
      <c r="H22" s="41">
        <f t="shared" si="27"/>
        <v>0</v>
      </c>
      <c r="I22" s="41">
        <f t="shared" si="27"/>
        <v>0</v>
      </c>
      <c r="J22" s="41">
        <f t="shared" si="27"/>
        <v>0</v>
      </c>
      <c r="K22" s="41">
        <f t="shared" si="27"/>
        <v>0</v>
      </c>
      <c r="L22" s="41">
        <f t="shared" si="27"/>
        <v>0</v>
      </c>
      <c r="M22" s="41">
        <f t="shared" si="27"/>
        <v>0</v>
      </c>
      <c r="N22" s="41">
        <f t="shared" si="27"/>
        <v>0</v>
      </c>
      <c r="O22" s="41">
        <f t="shared" si="27"/>
        <v>0</v>
      </c>
      <c r="P22" s="41">
        <f t="shared" si="27"/>
        <v>0</v>
      </c>
      <c r="Q22" s="41">
        <f t="shared" si="27"/>
        <v>0</v>
      </c>
    </row>
    <row r="23" spans="2:21" hidden="1" outlineLevel="2" x14ac:dyDescent="0.25">
      <c r="B23" s="11"/>
      <c r="C23" s="11"/>
      <c r="D23" s="12" t="s">
        <v>57</v>
      </c>
      <c r="E23" s="27"/>
      <c r="F23" s="42"/>
      <c r="G23" s="42">
        <f>F23</f>
        <v>0</v>
      </c>
      <c r="H23" s="42">
        <f t="shared" ref="H23:Q23" si="28">G23</f>
        <v>0</v>
      </c>
      <c r="I23" s="42">
        <f t="shared" si="28"/>
        <v>0</v>
      </c>
      <c r="J23" s="42">
        <f t="shared" si="28"/>
        <v>0</v>
      </c>
      <c r="K23" s="42">
        <f t="shared" si="28"/>
        <v>0</v>
      </c>
      <c r="L23" s="42">
        <f t="shared" si="28"/>
        <v>0</v>
      </c>
      <c r="M23" s="42">
        <f t="shared" si="28"/>
        <v>0</v>
      </c>
      <c r="N23" s="42">
        <f t="shared" si="28"/>
        <v>0</v>
      </c>
      <c r="O23" s="42">
        <f t="shared" si="28"/>
        <v>0</v>
      </c>
      <c r="P23" s="42">
        <f t="shared" si="28"/>
        <v>0</v>
      </c>
      <c r="Q23" s="42">
        <f t="shared" si="28"/>
        <v>0</v>
      </c>
      <c r="S23" s="40"/>
      <c r="T23" s="4" t="s">
        <v>65</v>
      </c>
    </row>
    <row r="24" spans="2:21" hidden="1" outlineLevel="2" x14ac:dyDescent="0.25">
      <c r="B24" s="11"/>
      <c r="C24" s="11"/>
      <c r="D24" s="11"/>
      <c r="E24" s="27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S24" s="40"/>
      <c r="T24" s="4"/>
    </row>
    <row r="25" spans="2:21" hidden="1" outlineLevel="1" collapsed="1" x14ac:dyDescent="0.25">
      <c r="B25" s="11"/>
      <c r="C25" s="11" t="s">
        <v>22</v>
      </c>
      <c r="D25" s="11"/>
      <c r="E25" s="27"/>
      <c r="F25" s="34">
        <f>$S$25</f>
        <v>0</v>
      </c>
      <c r="G25" s="34">
        <f t="shared" ref="G25:Q25" si="29">$S$25</f>
        <v>0</v>
      </c>
      <c r="H25" s="34">
        <f t="shared" si="29"/>
        <v>0</v>
      </c>
      <c r="I25" s="34">
        <f t="shared" si="29"/>
        <v>0</v>
      </c>
      <c r="J25" s="34">
        <f t="shared" si="29"/>
        <v>0</v>
      </c>
      <c r="K25" s="34">
        <f t="shared" si="29"/>
        <v>0</v>
      </c>
      <c r="L25" s="34">
        <f t="shared" si="29"/>
        <v>0</v>
      </c>
      <c r="M25" s="34">
        <f t="shared" si="29"/>
        <v>0</v>
      </c>
      <c r="N25" s="34">
        <f t="shared" si="29"/>
        <v>0</v>
      </c>
      <c r="O25" s="34">
        <f t="shared" si="29"/>
        <v>0</v>
      </c>
      <c r="P25" s="34">
        <f t="shared" si="29"/>
        <v>0</v>
      </c>
      <c r="Q25" s="34">
        <f t="shared" si="29"/>
        <v>0</v>
      </c>
      <c r="S25" s="40"/>
      <c r="T25" t="s">
        <v>55</v>
      </c>
    </row>
    <row r="26" spans="2:21" hidden="1" outlineLevel="1" x14ac:dyDescent="0.25">
      <c r="B26" s="11"/>
      <c r="C26" s="57"/>
      <c r="D26" s="58"/>
      <c r="E26" s="27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S26" s="36"/>
    </row>
    <row r="27" spans="2:21" collapsed="1" x14ac:dyDescent="0.25">
      <c r="B27" s="9" t="s">
        <v>5</v>
      </c>
      <c r="C27" s="9"/>
      <c r="D27" s="9"/>
      <c r="E27" s="34">
        <f>SUM(E28:E30)</f>
        <v>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S27" s="36"/>
    </row>
    <row r="28" spans="2:21" hidden="1" outlineLevel="1" x14ac:dyDescent="0.25">
      <c r="B28" s="9"/>
      <c r="C28" s="9" t="s">
        <v>16</v>
      </c>
      <c r="D28" s="9"/>
      <c r="E28" s="42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S28" s="36"/>
    </row>
    <row r="29" spans="2:21" hidden="1" outlineLevel="1" x14ac:dyDescent="0.25">
      <c r="B29" s="9"/>
      <c r="C29" s="9" t="s">
        <v>17</v>
      </c>
      <c r="D29" s="9"/>
      <c r="E29" s="43">
        <f>S29*S10</f>
        <v>0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S29" s="38"/>
      <c r="T29" t="s">
        <v>58</v>
      </c>
    </row>
    <row r="30" spans="2:21" hidden="1" outlineLevel="1" x14ac:dyDescent="0.25">
      <c r="B30" s="9"/>
      <c r="C30" s="9" t="s">
        <v>18</v>
      </c>
      <c r="D30" s="9"/>
      <c r="E30" s="42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S30" s="36"/>
    </row>
    <row r="31" spans="2:21" collapsed="1" x14ac:dyDescent="0.25">
      <c r="B31" s="51" t="s">
        <v>6</v>
      </c>
      <c r="C31" s="52"/>
      <c r="D31" s="53"/>
      <c r="E31" s="22">
        <f>E3-E10-E27</f>
        <v>0</v>
      </c>
      <c r="F31" s="22">
        <f>(F3-F10-F27)*(1-$E$58)</f>
        <v>0</v>
      </c>
      <c r="G31" s="22">
        <f t="shared" ref="G31:Q31" si="30">(G3-G10-G27)*(1-$E$58)</f>
        <v>0</v>
      </c>
      <c r="H31" s="22">
        <f t="shared" si="30"/>
        <v>0</v>
      </c>
      <c r="I31" s="22">
        <f t="shared" si="30"/>
        <v>0</v>
      </c>
      <c r="J31" s="22">
        <f t="shared" si="30"/>
        <v>0</v>
      </c>
      <c r="K31" s="22">
        <f t="shared" si="30"/>
        <v>0</v>
      </c>
      <c r="L31" s="22">
        <f t="shared" si="30"/>
        <v>0</v>
      </c>
      <c r="M31" s="22">
        <f t="shared" si="30"/>
        <v>0</v>
      </c>
      <c r="N31" s="22">
        <f t="shared" si="30"/>
        <v>0</v>
      </c>
      <c r="O31" s="22">
        <f t="shared" si="30"/>
        <v>0</v>
      </c>
      <c r="P31" s="22">
        <f t="shared" si="30"/>
        <v>0</v>
      </c>
      <c r="Q31" s="22">
        <f t="shared" si="30"/>
        <v>0</v>
      </c>
      <c r="S31" s="7"/>
    </row>
    <row r="32" spans="2:21" outlineLevel="1" x14ac:dyDescent="0.25">
      <c r="E32" s="4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2:19" hidden="1" outlineLevel="2" x14ac:dyDescent="0.25">
      <c r="B33" s="3" t="s">
        <v>20</v>
      </c>
    </row>
    <row r="34" spans="2:19" hidden="1" outlineLevel="2" x14ac:dyDescent="0.25">
      <c r="B34" s="51" t="s">
        <v>0</v>
      </c>
      <c r="C34" s="52"/>
      <c r="D34" s="53"/>
      <c r="E34" s="2" t="s">
        <v>1</v>
      </c>
      <c r="F34" s="2">
        <v>1</v>
      </c>
      <c r="G34" s="2">
        <v>2</v>
      </c>
      <c r="H34" s="2">
        <v>3</v>
      </c>
      <c r="I34" s="2">
        <v>4</v>
      </c>
      <c r="J34" s="2">
        <v>5</v>
      </c>
      <c r="K34" s="2">
        <v>6</v>
      </c>
      <c r="L34" s="2">
        <v>7</v>
      </c>
      <c r="M34" s="2">
        <v>8</v>
      </c>
      <c r="N34" s="2">
        <v>9</v>
      </c>
      <c r="O34" s="2">
        <v>10</v>
      </c>
      <c r="P34" s="2">
        <v>11</v>
      </c>
      <c r="Q34" s="2">
        <v>12</v>
      </c>
      <c r="S34" s="2" t="s">
        <v>23</v>
      </c>
    </row>
    <row r="35" spans="2:19" hidden="1" outlineLevel="2" x14ac:dyDescent="0.25">
      <c r="B35" s="10" t="s">
        <v>3</v>
      </c>
      <c r="C35" s="10"/>
      <c r="D35" s="10"/>
      <c r="E35" s="3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S35" s="36"/>
    </row>
    <row r="36" spans="2:19" hidden="1" outlineLevel="3" x14ac:dyDescent="0.25">
      <c r="B36" s="10"/>
      <c r="C36" s="10" t="s">
        <v>10</v>
      </c>
      <c r="D36" s="10"/>
      <c r="E36" s="3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S36" s="36"/>
    </row>
    <row r="37" spans="2:19" hidden="1" outlineLevel="3" x14ac:dyDescent="0.25">
      <c r="B37" s="10"/>
      <c r="C37" s="10" t="s">
        <v>11</v>
      </c>
      <c r="D37" s="10"/>
      <c r="E37" s="3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S37" s="36"/>
    </row>
    <row r="38" spans="2:19" hidden="1" outlineLevel="2" x14ac:dyDescent="0.25">
      <c r="B38" s="59" t="s">
        <v>4</v>
      </c>
      <c r="C38" s="60"/>
      <c r="D38" s="61"/>
      <c r="E38" s="3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S38" s="36"/>
    </row>
    <row r="39" spans="2:19" hidden="1" outlineLevel="3" x14ac:dyDescent="0.25">
      <c r="B39" s="11"/>
      <c r="C39" s="11" t="s">
        <v>12</v>
      </c>
      <c r="D39" s="11"/>
      <c r="E39" s="3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S39" s="36"/>
    </row>
    <row r="40" spans="2:19" hidden="1" outlineLevel="3" x14ac:dyDescent="0.25">
      <c r="B40" s="11"/>
      <c r="C40" s="11" t="s">
        <v>13</v>
      </c>
      <c r="D40" s="11"/>
      <c r="E40" s="3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S40" s="36"/>
    </row>
    <row r="41" spans="2:19" hidden="1" outlineLevel="3" x14ac:dyDescent="0.25">
      <c r="B41" s="11"/>
      <c r="C41" s="11" t="s">
        <v>14</v>
      </c>
      <c r="D41" s="11"/>
      <c r="E41" s="3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S41" s="36"/>
    </row>
    <row r="42" spans="2:19" hidden="1" outlineLevel="3" x14ac:dyDescent="0.25">
      <c r="B42" s="11"/>
      <c r="C42" s="11" t="s">
        <v>15</v>
      </c>
      <c r="D42" s="11"/>
      <c r="E42" s="3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S42" s="36"/>
    </row>
    <row r="43" spans="2:19" hidden="1" outlineLevel="3" x14ac:dyDescent="0.25">
      <c r="B43" s="11"/>
      <c r="C43" s="11" t="s">
        <v>22</v>
      </c>
      <c r="D43" s="11"/>
      <c r="E43" s="3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S43" s="36"/>
    </row>
    <row r="44" spans="2:19" hidden="1" outlineLevel="3" x14ac:dyDescent="0.25">
      <c r="B44" s="11"/>
      <c r="C44" s="11"/>
      <c r="D44" s="11"/>
      <c r="E44" s="3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S44" s="36"/>
    </row>
    <row r="45" spans="2:19" hidden="1" outlineLevel="2" x14ac:dyDescent="0.25">
      <c r="B45" s="9" t="s">
        <v>5</v>
      </c>
      <c r="C45" s="9"/>
      <c r="D45" s="9"/>
      <c r="E45" s="3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S45" s="36"/>
    </row>
    <row r="46" spans="2:19" hidden="1" outlineLevel="3" x14ac:dyDescent="0.25">
      <c r="B46" s="9"/>
      <c r="C46" s="9" t="s">
        <v>16</v>
      </c>
      <c r="D46" s="9"/>
      <c r="E46" s="3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S46" s="36"/>
    </row>
    <row r="47" spans="2:19" hidden="1" outlineLevel="3" x14ac:dyDescent="0.25">
      <c r="B47" s="9"/>
      <c r="C47" s="9" t="s">
        <v>17</v>
      </c>
      <c r="D47" s="9"/>
      <c r="E47" s="3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S47" s="36"/>
    </row>
    <row r="48" spans="2:19" hidden="1" outlineLevel="3" x14ac:dyDescent="0.25">
      <c r="B48" s="9"/>
      <c r="C48" s="9" t="s">
        <v>18</v>
      </c>
      <c r="D48" s="9"/>
      <c r="E48" s="3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S48" s="36"/>
    </row>
    <row r="49" spans="1:19" hidden="1" outlineLevel="2" collapsed="1" x14ac:dyDescent="0.25">
      <c r="B49" s="51" t="s">
        <v>6</v>
      </c>
      <c r="C49" s="52"/>
      <c r="D49" s="53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S49" s="7"/>
    </row>
    <row r="50" spans="1:19" hidden="1" outlineLevel="2" x14ac:dyDescent="0.25"/>
    <row r="51" spans="1:19" outlineLevel="1" collapsed="1" x14ac:dyDescent="0.25">
      <c r="A51" s="20" t="s">
        <v>20</v>
      </c>
    </row>
    <row r="52" spans="1:19" hidden="1" outlineLevel="2" x14ac:dyDescent="0.25">
      <c r="B52" s="1" t="s">
        <v>21</v>
      </c>
      <c r="C52" s="1"/>
      <c r="D52" s="1"/>
      <c r="E52" s="7">
        <f t="shared" ref="E52:Q52" si="31">E31-E49</f>
        <v>0</v>
      </c>
      <c r="F52" s="7">
        <f t="shared" si="31"/>
        <v>0</v>
      </c>
      <c r="G52" s="7">
        <f t="shared" si="31"/>
        <v>0</v>
      </c>
      <c r="H52" s="7">
        <f t="shared" si="31"/>
        <v>0</v>
      </c>
      <c r="I52" s="7">
        <f t="shared" si="31"/>
        <v>0</v>
      </c>
      <c r="J52" s="7">
        <f t="shared" si="31"/>
        <v>0</v>
      </c>
      <c r="K52" s="7">
        <f t="shared" si="31"/>
        <v>0</v>
      </c>
      <c r="L52" s="7">
        <f t="shared" si="31"/>
        <v>0</v>
      </c>
      <c r="M52" s="7">
        <f t="shared" si="31"/>
        <v>0</v>
      </c>
      <c r="N52" s="7">
        <f t="shared" si="31"/>
        <v>0</v>
      </c>
      <c r="O52" s="7">
        <f t="shared" si="31"/>
        <v>0</v>
      </c>
      <c r="P52" s="7">
        <f t="shared" si="31"/>
        <v>0</v>
      </c>
      <c r="Q52" s="7">
        <f t="shared" si="31"/>
        <v>0</v>
      </c>
    </row>
    <row r="53" spans="1:19" hidden="1" outlineLevel="2" x14ac:dyDescent="0.25"/>
    <row r="54" spans="1:19" outlineLevel="1" collapsed="1" x14ac:dyDescent="0.25">
      <c r="A54" s="20" t="s">
        <v>38</v>
      </c>
      <c r="B54" s="3" t="s">
        <v>7</v>
      </c>
      <c r="C54" s="3"/>
      <c r="D54" s="3"/>
      <c r="E54" s="39"/>
      <c r="F54" t="s">
        <v>2</v>
      </c>
    </row>
    <row r="55" spans="1:19" outlineLevel="1" x14ac:dyDescent="0.25"/>
    <row r="56" spans="1:19" outlineLevel="1" x14ac:dyDescent="0.25">
      <c r="B56" t="s">
        <v>8</v>
      </c>
      <c r="E56" s="44">
        <f>NPV(E54,F31:Q31)+E31</f>
        <v>0</v>
      </c>
      <c r="F56" s="4" t="s">
        <v>9</v>
      </c>
    </row>
    <row r="57" spans="1:19" outlineLevel="1" x14ac:dyDescent="0.25">
      <c r="D57" s="4"/>
      <c r="E57" s="45"/>
      <c r="F57" s="4"/>
    </row>
    <row r="58" spans="1:19" hidden="1" outlineLevel="2" x14ac:dyDescent="0.25">
      <c r="E58" s="39"/>
      <c r="F58" t="s">
        <v>60</v>
      </c>
    </row>
    <row r="59" spans="1:19" hidden="1" outlineLevel="2" x14ac:dyDescent="0.25"/>
    <row r="60" spans="1:19" outlineLevel="1" collapsed="1" x14ac:dyDescent="0.25">
      <c r="A60" s="20" t="s">
        <v>61</v>
      </c>
    </row>
    <row r="61" spans="1:19" hidden="1" outlineLevel="2" x14ac:dyDescent="0.25">
      <c r="E61" s="2" t="s">
        <v>1</v>
      </c>
      <c r="F61" s="2">
        <v>1</v>
      </c>
      <c r="G61" s="2">
        <v>2</v>
      </c>
      <c r="H61" s="2">
        <v>3</v>
      </c>
      <c r="I61" s="2">
        <v>4</v>
      </c>
      <c r="J61" s="2">
        <v>5</v>
      </c>
      <c r="K61" s="2">
        <v>6</v>
      </c>
      <c r="L61" s="2">
        <v>7</v>
      </c>
      <c r="M61" s="2">
        <v>8</v>
      </c>
      <c r="N61" s="2">
        <v>9</v>
      </c>
      <c r="O61" s="2">
        <v>10</v>
      </c>
      <c r="P61" s="2">
        <v>11</v>
      </c>
      <c r="Q61" s="2">
        <v>12</v>
      </c>
    </row>
    <row r="62" spans="1:19" hidden="1" outlineLevel="2" x14ac:dyDescent="0.25">
      <c r="B62" s="1" t="s">
        <v>28</v>
      </c>
      <c r="C62" s="1"/>
      <c r="D62" s="1"/>
      <c r="E62" s="38">
        <v>-20</v>
      </c>
      <c r="F62" s="38">
        <v>2</v>
      </c>
      <c r="G62" s="38">
        <v>2</v>
      </c>
      <c r="H62" s="38">
        <v>2</v>
      </c>
      <c r="I62" s="38">
        <v>2</v>
      </c>
      <c r="J62" s="38">
        <v>2</v>
      </c>
      <c r="K62" s="38">
        <v>2</v>
      </c>
      <c r="L62" s="38">
        <v>2</v>
      </c>
      <c r="M62" s="38">
        <v>2</v>
      </c>
      <c r="N62" s="38">
        <v>2</v>
      </c>
      <c r="O62" s="38">
        <v>2</v>
      </c>
      <c r="P62" s="38">
        <v>2</v>
      </c>
      <c r="Q62" s="38">
        <v>2</v>
      </c>
    </row>
    <row r="63" spans="1:19" hidden="1" outlineLevel="2" x14ac:dyDescent="0.25"/>
    <row r="64" spans="1:19" hidden="1" outlineLevel="2" x14ac:dyDescent="0.25">
      <c r="B64" s="3" t="s">
        <v>30</v>
      </c>
      <c r="E64" s="46">
        <f>IRR(E62:Q62)</f>
        <v>2.9228540769177025E-2</v>
      </c>
      <c r="F64" t="s">
        <v>2</v>
      </c>
      <c r="I64" s="4" t="s">
        <v>29</v>
      </c>
    </row>
    <row r="65" spans="1:6" outlineLevel="1" collapsed="1" x14ac:dyDescent="0.25">
      <c r="A65" s="20" t="s">
        <v>39</v>
      </c>
    </row>
    <row r="66" spans="1:6" hidden="1" outlineLevel="2" x14ac:dyDescent="0.25">
      <c r="B66" s="3" t="s">
        <v>31</v>
      </c>
      <c r="E66" s="39">
        <v>0.12</v>
      </c>
    </row>
    <row r="67" spans="1:6" hidden="1" outlineLevel="2" x14ac:dyDescent="0.25"/>
    <row r="68" spans="1:6" hidden="1" outlineLevel="2" x14ac:dyDescent="0.25">
      <c r="B68" t="s">
        <v>32</v>
      </c>
      <c r="E68" s="50"/>
      <c r="F68" s="18" t="e">
        <f>E68/E70</f>
        <v>#DIV/0!</v>
      </c>
    </row>
    <row r="69" spans="1:6" hidden="1" outlineLevel="2" x14ac:dyDescent="0.25">
      <c r="B69" t="s">
        <v>33</v>
      </c>
      <c r="E69" s="50"/>
      <c r="F69" s="18" t="e">
        <f>E69/E70</f>
        <v>#DIV/0!</v>
      </c>
    </row>
    <row r="70" spans="1:6" hidden="1" outlineLevel="2" x14ac:dyDescent="0.25">
      <c r="B70" t="s">
        <v>35</v>
      </c>
      <c r="E70" s="47">
        <f>E68+E69</f>
        <v>0</v>
      </c>
    </row>
    <row r="71" spans="1:6" hidden="1" outlineLevel="2" x14ac:dyDescent="0.25"/>
    <row r="72" spans="1:6" hidden="1" outlineLevel="2" x14ac:dyDescent="0.25">
      <c r="B72" s="3" t="s">
        <v>36</v>
      </c>
      <c r="E72" s="48">
        <f>E58</f>
        <v>0</v>
      </c>
    </row>
    <row r="73" spans="1:6" hidden="1" outlineLevel="2" x14ac:dyDescent="0.25"/>
    <row r="74" spans="1:6" hidden="1" outlineLevel="2" x14ac:dyDescent="0.25">
      <c r="B74" t="s">
        <v>34</v>
      </c>
      <c r="E74" s="49" t="e">
        <f>F68*E64*(1-E58)+F69*E66</f>
        <v>#DIV/0!</v>
      </c>
      <c r="F74" t="s">
        <v>37</v>
      </c>
    </row>
    <row r="75" spans="1:6" outlineLevel="1" collapsed="1" x14ac:dyDescent="0.25">
      <c r="A75" s="20" t="s">
        <v>40</v>
      </c>
    </row>
    <row r="76" spans="1:6" outlineLevel="1" x14ac:dyDescent="0.25"/>
    <row r="77" spans="1:6" outlineLevel="1" x14ac:dyDescent="0.25"/>
    <row r="84" spans="5:17" x14ac:dyDescent="0.25">
      <c r="F84">
        <v>1</v>
      </c>
      <c r="G84">
        <v>2</v>
      </c>
      <c r="H84">
        <v>3</v>
      </c>
      <c r="I84">
        <v>4</v>
      </c>
      <c r="J84">
        <v>5</v>
      </c>
      <c r="K84">
        <v>6</v>
      </c>
      <c r="L84">
        <v>7</v>
      </c>
      <c r="M84">
        <v>8</v>
      </c>
      <c r="N84">
        <v>9</v>
      </c>
      <c r="O84">
        <v>10</v>
      </c>
      <c r="P84">
        <v>11</v>
      </c>
      <c r="Q84">
        <v>12</v>
      </c>
    </row>
    <row r="85" spans="5:17" x14ac:dyDescent="0.25">
      <c r="E85" s="43">
        <f>E31</f>
        <v>0</v>
      </c>
      <c r="F85" s="23">
        <f>E85+F31</f>
        <v>0</v>
      </c>
      <c r="G85" s="23">
        <f t="shared" ref="G85:Q85" si="32">F85+G31</f>
        <v>0</v>
      </c>
      <c r="H85" s="23">
        <f t="shared" si="32"/>
        <v>0</v>
      </c>
      <c r="I85" s="23">
        <f t="shared" si="32"/>
        <v>0</v>
      </c>
      <c r="J85" s="23">
        <f t="shared" si="32"/>
        <v>0</v>
      </c>
      <c r="K85" s="23">
        <f t="shared" si="32"/>
        <v>0</v>
      </c>
      <c r="L85" s="23">
        <f t="shared" si="32"/>
        <v>0</v>
      </c>
      <c r="M85" s="23">
        <f t="shared" si="32"/>
        <v>0</v>
      </c>
      <c r="N85" s="23">
        <f t="shared" si="32"/>
        <v>0</v>
      </c>
      <c r="O85" s="23">
        <f t="shared" si="32"/>
        <v>0</v>
      </c>
      <c r="P85" s="23">
        <f t="shared" si="32"/>
        <v>0</v>
      </c>
      <c r="Q85" s="23">
        <f t="shared" si="32"/>
        <v>0</v>
      </c>
    </row>
    <row r="86" spans="5:17" x14ac:dyDescent="0.25">
      <c r="E86">
        <f>E31/(1+$E$54)^E84</f>
        <v>0</v>
      </c>
      <c r="F86">
        <f>F31/(1+$E$54)^F84</f>
        <v>0</v>
      </c>
      <c r="G86">
        <f t="shared" ref="G86:Q86" si="33">G31/(1+$E$54)^G84</f>
        <v>0</v>
      </c>
      <c r="H86">
        <f t="shared" si="33"/>
        <v>0</v>
      </c>
      <c r="I86">
        <f t="shared" si="33"/>
        <v>0</v>
      </c>
      <c r="J86">
        <f t="shared" si="33"/>
        <v>0</v>
      </c>
      <c r="K86">
        <f t="shared" si="33"/>
        <v>0</v>
      </c>
      <c r="L86">
        <f t="shared" si="33"/>
        <v>0</v>
      </c>
      <c r="M86">
        <f t="shared" si="33"/>
        <v>0</v>
      </c>
      <c r="N86">
        <f t="shared" si="33"/>
        <v>0</v>
      </c>
      <c r="O86">
        <f t="shared" si="33"/>
        <v>0</v>
      </c>
      <c r="P86">
        <f t="shared" si="33"/>
        <v>0</v>
      </c>
      <c r="Q86">
        <f t="shared" si="33"/>
        <v>0</v>
      </c>
    </row>
    <row r="87" spans="5:17" x14ac:dyDescent="0.25">
      <c r="E87" s="25">
        <f>E86</f>
        <v>0</v>
      </c>
      <c r="F87" s="23">
        <f>E87+F86</f>
        <v>0</v>
      </c>
      <c r="G87" s="23">
        <f t="shared" ref="G87:Q87" si="34">F87+G86</f>
        <v>0</v>
      </c>
      <c r="H87" s="23">
        <f t="shared" si="34"/>
        <v>0</v>
      </c>
      <c r="I87" s="23">
        <f t="shared" si="34"/>
        <v>0</v>
      </c>
      <c r="J87" s="23">
        <f t="shared" si="34"/>
        <v>0</v>
      </c>
      <c r="K87" s="23">
        <f t="shared" si="34"/>
        <v>0</v>
      </c>
      <c r="L87" s="23">
        <f t="shared" si="34"/>
        <v>0</v>
      </c>
      <c r="M87" s="23">
        <f t="shared" si="34"/>
        <v>0</v>
      </c>
      <c r="N87" s="23">
        <f t="shared" si="34"/>
        <v>0</v>
      </c>
      <c r="O87" s="23">
        <f t="shared" si="34"/>
        <v>0</v>
      </c>
      <c r="P87" s="23">
        <f t="shared" si="34"/>
        <v>0</v>
      </c>
      <c r="Q87" s="23">
        <f t="shared" si="34"/>
        <v>0</v>
      </c>
    </row>
  </sheetData>
  <mergeCells count="10">
    <mergeCell ref="B38:D38"/>
    <mergeCell ref="B49:D49"/>
    <mergeCell ref="C5:D5"/>
    <mergeCell ref="S2:T2"/>
    <mergeCell ref="B2:D2"/>
    <mergeCell ref="B3:D3"/>
    <mergeCell ref="B10:D10"/>
    <mergeCell ref="C26:D26"/>
    <mergeCell ref="B31:D31"/>
    <mergeCell ref="B34:D3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28660-4F94-435A-840A-72E5E3291679}">
  <dimension ref="A1:V87"/>
  <sheetViews>
    <sheetView tabSelected="1" workbookViewId="0">
      <selection activeCell="S8" sqref="S8"/>
    </sheetView>
  </sheetViews>
  <sheetFormatPr defaultRowHeight="15" outlineLevelRow="3" outlineLevelCol="1" x14ac:dyDescent="0.25"/>
  <cols>
    <col min="2" max="2" width="4" customWidth="1"/>
    <col min="3" max="3" width="3.28515625" customWidth="1"/>
    <col min="4" max="4" width="14.28515625" customWidth="1"/>
    <col min="5" max="5" width="11.7109375" style="25" customWidth="1"/>
    <col min="6" max="6" width="11.42578125" customWidth="1"/>
    <col min="7" max="8" width="8" bestFit="1" customWidth="1"/>
    <col min="9" max="9" width="8.42578125" customWidth="1"/>
    <col min="10" max="17" width="8.5703125" bestFit="1" customWidth="1"/>
    <col min="19" max="19" width="13" style="25" customWidth="1"/>
    <col min="21" max="22" width="9.140625" customWidth="1" outlineLevel="1"/>
  </cols>
  <sheetData>
    <row r="1" spans="2:22" x14ac:dyDescent="0.25">
      <c r="B1" s="3" t="s">
        <v>19</v>
      </c>
    </row>
    <row r="2" spans="2:22" x14ac:dyDescent="0.25">
      <c r="B2" s="51" t="s">
        <v>0</v>
      </c>
      <c r="C2" s="52"/>
      <c r="D2" s="53"/>
      <c r="E2" s="2" t="s">
        <v>1</v>
      </c>
      <c r="F2" s="2">
        <v>1</v>
      </c>
      <c r="G2" s="2">
        <v>2</v>
      </c>
      <c r="H2" s="2">
        <v>3</v>
      </c>
      <c r="I2" s="2">
        <v>4</v>
      </c>
      <c r="J2" s="2">
        <v>5</v>
      </c>
      <c r="K2" s="2">
        <v>6</v>
      </c>
      <c r="L2" s="2">
        <v>7</v>
      </c>
      <c r="M2" s="2">
        <v>8</v>
      </c>
      <c r="N2" s="2">
        <v>9</v>
      </c>
      <c r="O2" s="2">
        <v>10</v>
      </c>
      <c r="P2" s="2">
        <v>11</v>
      </c>
      <c r="Q2" s="2">
        <v>12</v>
      </c>
      <c r="S2" s="62" t="s">
        <v>23</v>
      </c>
      <c r="T2" s="63"/>
    </row>
    <row r="3" spans="2:22" x14ac:dyDescent="0.25">
      <c r="B3" s="54" t="s">
        <v>3</v>
      </c>
      <c r="C3" s="55"/>
      <c r="D3" s="56"/>
      <c r="E3" s="27"/>
      <c r="F3" s="34">
        <f t="shared" ref="F3:Q3" si="0">F5*F6+F7*F8</f>
        <v>38750</v>
      </c>
      <c r="G3" s="34">
        <f t="shared" si="0"/>
        <v>51886.25</v>
      </c>
      <c r="H3" s="34">
        <f t="shared" si="0"/>
        <v>66392.44812500001</v>
      </c>
      <c r="I3" s="34">
        <f t="shared" si="0"/>
        <v>82389.225459687514</v>
      </c>
      <c r="J3" s="34">
        <f t="shared" si="0"/>
        <v>100007.31393152705</v>
      </c>
      <c r="K3" s="34">
        <f t="shared" si="0"/>
        <v>119388.37761172779</v>
      </c>
      <c r="L3" s="34">
        <f t="shared" si="0"/>
        <v>140685.91200970832</v>
      </c>
      <c r="M3" s="34">
        <f t="shared" si="0"/>
        <v>164066.21690980298</v>
      </c>
      <c r="N3" s="34">
        <f t="shared" si="0"/>
        <v>189709.44875139449</v>
      </c>
      <c r="O3" s="34">
        <f t="shared" si="0"/>
        <v>217810.75904297896</v>
      </c>
      <c r="P3" s="34">
        <f t="shared" si="0"/>
        <v>248581.52582987797</v>
      </c>
      <c r="Q3" s="34">
        <f t="shared" si="0"/>
        <v>282250.68580765609</v>
      </c>
      <c r="S3" s="36"/>
    </row>
    <row r="4" spans="2:22" hidden="1" outlineLevel="1" x14ac:dyDescent="0.25">
      <c r="B4" s="10"/>
      <c r="C4" s="10" t="s">
        <v>42</v>
      </c>
      <c r="D4" s="10"/>
      <c r="E4" s="27"/>
      <c r="F4" s="30">
        <f>S4+F23/1000*S23</f>
        <v>1</v>
      </c>
      <c r="G4" s="29">
        <f t="shared" ref="G4:Q4" si="1">F4*(1+$U$4) +G22/1000*$S$23</f>
        <v>1.3</v>
      </c>
      <c r="H4" s="29">
        <f t="shared" si="1"/>
        <v>1.6150000000000002</v>
      </c>
      <c r="I4" s="29">
        <f t="shared" si="1"/>
        <v>1.9457500000000003</v>
      </c>
      <c r="J4" s="29">
        <f t="shared" si="1"/>
        <v>2.2930375000000005</v>
      </c>
      <c r="K4" s="29">
        <f t="shared" si="1"/>
        <v>2.6576893750000008</v>
      </c>
      <c r="L4" s="29">
        <f t="shared" si="1"/>
        <v>3.0405738437500012</v>
      </c>
      <c r="M4" s="29">
        <f t="shared" si="1"/>
        <v>3.4426025359375014</v>
      </c>
      <c r="N4" s="29">
        <f t="shared" si="1"/>
        <v>3.8647326627343768</v>
      </c>
      <c r="O4" s="29">
        <f t="shared" si="1"/>
        <v>4.3079692958710956</v>
      </c>
      <c r="P4" s="29">
        <f t="shared" si="1"/>
        <v>4.7733677606646507</v>
      </c>
      <c r="Q4" s="29">
        <f t="shared" si="1"/>
        <v>5.2620361486978835</v>
      </c>
      <c r="S4" s="28">
        <v>1</v>
      </c>
      <c r="T4" t="s">
        <v>53</v>
      </c>
      <c r="U4" s="24">
        <v>0.05</v>
      </c>
      <c r="V4" t="s">
        <v>54</v>
      </c>
    </row>
    <row r="5" spans="2:22" hidden="1" outlineLevel="1" x14ac:dyDescent="0.25">
      <c r="B5" s="10"/>
      <c r="C5" s="54" t="s">
        <v>43</v>
      </c>
      <c r="D5" s="56"/>
      <c r="E5" s="27"/>
      <c r="F5" s="31">
        <f>F4*$S$5</f>
        <v>250</v>
      </c>
      <c r="G5" s="31">
        <f t="shared" ref="G5:Q5" si="2">G4*$S$5</f>
        <v>325</v>
      </c>
      <c r="H5" s="31">
        <f t="shared" si="2"/>
        <v>403.75000000000006</v>
      </c>
      <c r="I5" s="31">
        <f t="shared" si="2"/>
        <v>486.43750000000006</v>
      </c>
      <c r="J5" s="31">
        <f t="shared" si="2"/>
        <v>573.25937500000009</v>
      </c>
      <c r="K5" s="31">
        <f t="shared" si="2"/>
        <v>664.42234375000021</v>
      </c>
      <c r="L5" s="31">
        <f t="shared" si="2"/>
        <v>760.14346093750032</v>
      </c>
      <c r="M5" s="31">
        <f t="shared" si="2"/>
        <v>860.6506339843753</v>
      </c>
      <c r="N5" s="31">
        <f t="shared" si="2"/>
        <v>966.18316568359421</v>
      </c>
      <c r="O5" s="31">
        <f t="shared" si="2"/>
        <v>1076.9923239677739</v>
      </c>
      <c r="P5" s="31">
        <f t="shared" si="2"/>
        <v>1193.3419401661627</v>
      </c>
      <c r="Q5" s="31">
        <f t="shared" si="2"/>
        <v>1315.5090371744709</v>
      </c>
      <c r="S5" s="37">
        <v>250</v>
      </c>
      <c r="T5" t="s">
        <v>41</v>
      </c>
    </row>
    <row r="6" spans="2:22" hidden="1" outlineLevel="1" x14ac:dyDescent="0.25">
      <c r="B6" s="10"/>
      <c r="C6" s="10" t="s">
        <v>11</v>
      </c>
      <c r="D6" s="10"/>
      <c r="E6" s="27"/>
      <c r="F6" s="27">
        <f>S6</f>
        <v>115</v>
      </c>
      <c r="G6" s="27">
        <f t="shared" ref="G6:Q6" si="3">F6*(1+$U$6)</f>
        <v>118.45</v>
      </c>
      <c r="H6" s="27">
        <f t="shared" si="3"/>
        <v>122.0035</v>
      </c>
      <c r="I6" s="27">
        <f t="shared" si="3"/>
        <v>125.663605</v>
      </c>
      <c r="J6" s="27">
        <f t="shared" si="3"/>
        <v>129.43351315000001</v>
      </c>
      <c r="K6" s="27">
        <f t="shared" si="3"/>
        <v>133.31651854450001</v>
      </c>
      <c r="L6" s="27">
        <f t="shared" si="3"/>
        <v>137.31601410083502</v>
      </c>
      <c r="M6" s="27">
        <f t="shared" si="3"/>
        <v>141.43549452386009</v>
      </c>
      <c r="N6" s="27">
        <f t="shared" si="3"/>
        <v>145.6785593595759</v>
      </c>
      <c r="O6" s="27">
        <f t="shared" si="3"/>
        <v>150.04891614036319</v>
      </c>
      <c r="P6" s="27">
        <f t="shared" si="3"/>
        <v>154.5503836245741</v>
      </c>
      <c r="Q6" s="27">
        <f t="shared" si="3"/>
        <v>159.18689513331131</v>
      </c>
      <c r="S6" s="38">
        <v>115</v>
      </c>
      <c r="U6" s="24">
        <v>0.03</v>
      </c>
      <c r="V6" t="s">
        <v>44</v>
      </c>
    </row>
    <row r="7" spans="2:22" hidden="1" outlineLevel="3" x14ac:dyDescent="0.25">
      <c r="B7" s="13"/>
      <c r="C7" s="10" t="s">
        <v>45</v>
      </c>
      <c r="D7" s="10"/>
      <c r="E7" s="27"/>
      <c r="F7" s="26">
        <f t="shared" ref="F7:Q7" si="4">F5*$S$7</f>
        <v>12.5</v>
      </c>
      <c r="G7" s="26">
        <f t="shared" si="4"/>
        <v>16.25</v>
      </c>
      <c r="H7" s="26">
        <f t="shared" si="4"/>
        <v>20.187500000000004</v>
      </c>
      <c r="I7" s="26">
        <f t="shared" si="4"/>
        <v>24.321875000000006</v>
      </c>
      <c r="J7" s="26">
        <f t="shared" si="4"/>
        <v>28.662968750000005</v>
      </c>
      <c r="K7" s="26">
        <f t="shared" si="4"/>
        <v>33.221117187500013</v>
      </c>
      <c r="L7" s="26">
        <f t="shared" si="4"/>
        <v>38.007173046875018</v>
      </c>
      <c r="M7" s="26">
        <f t="shared" si="4"/>
        <v>43.032531699218765</v>
      </c>
      <c r="N7" s="26">
        <f t="shared" si="4"/>
        <v>48.309158284179716</v>
      </c>
      <c r="O7" s="26">
        <f t="shared" si="4"/>
        <v>53.849616198388702</v>
      </c>
      <c r="P7" s="26">
        <f t="shared" si="4"/>
        <v>59.667097008308133</v>
      </c>
      <c r="Q7" s="26">
        <f t="shared" si="4"/>
        <v>65.775451858723542</v>
      </c>
      <c r="S7" s="39">
        <v>0.05</v>
      </c>
      <c r="T7" t="s">
        <v>56</v>
      </c>
    </row>
    <row r="8" spans="2:22" hidden="1" outlineLevel="3" x14ac:dyDescent="0.25">
      <c r="B8" s="13"/>
      <c r="C8" s="10" t="s">
        <v>64</v>
      </c>
      <c r="D8" s="10"/>
      <c r="E8" s="27"/>
      <c r="F8" s="27">
        <f>S8</f>
        <v>800</v>
      </c>
      <c r="G8" s="27">
        <f t="shared" ref="G8:Q8" si="5">F8*(1+$U$8)</f>
        <v>824</v>
      </c>
      <c r="H8" s="27">
        <f t="shared" si="5"/>
        <v>848.72</v>
      </c>
      <c r="I8" s="27">
        <f t="shared" si="5"/>
        <v>874.1816</v>
      </c>
      <c r="J8" s="27">
        <f t="shared" si="5"/>
        <v>900.40704800000003</v>
      </c>
      <c r="K8" s="27">
        <f t="shared" si="5"/>
        <v>927.41925944000002</v>
      </c>
      <c r="L8" s="27">
        <f t="shared" si="5"/>
        <v>955.24183722320004</v>
      </c>
      <c r="M8" s="27">
        <f t="shared" si="5"/>
        <v>983.89909233989601</v>
      </c>
      <c r="N8" s="27">
        <f t="shared" si="5"/>
        <v>1013.416065110093</v>
      </c>
      <c r="O8" s="27">
        <f t="shared" si="5"/>
        <v>1043.8185470633957</v>
      </c>
      <c r="P8" s="27">
        <f t="shared" si="5"/>
        <v>1075.1331034752977</v>
      </c>
      <c r="Q8" s="27">
        <f t="shared" si="5"/>
        <v>1107.3870965795568</v>
      </c>
      <c r="S8" s="38">
        <v>800</v>
      </c>
      <c r="U8" s="24">
        <f>U6</f>
        <v>0.03</v>
      </c>
    </row>
    <row r="9" spans="2:22" hidden="1" outlineLevel="2" collapsed="1" x14ac:dyDescent="0.25">
      <c r="B9" s="13"/>
      <c r="C9" s="14"/>
      <c r="D9" s="15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S9" s="38"/>
    </row>
    <row r="10" spans="2:22" collapsed="1" x14ac:dyDescent="0.25">
      <c r="B10" s="59" t="s">
        <v>4</v>
      </c>
      <c r="C10" s="60"/>
      <c r="D10" s="61"/>
      <c r="E10" s="27"/>
      <c r="F10" s="34">
        <f>F11+F16+F21+F23+F25</f>
        <v>31025</v>
      </c>
      <c r="G10" s="34">
        <f t="shared" ref="G10:Q10" si="6">G11+G16+G21+G22+G25</f>
        <v>42033.975000000006</v>
      </c>
      <c r="H10" s="34">
        <f t="shared" si="6"/>
        <v>53086.762087500014</v>
      </c>
      <c r="I10" s="34">
        <f t="shared" si="6"/>
        <v>65275.274366381265</v>
      </c>
      <c r="J10" s="34">
        <f t="shared" si="6"/>
        <v>78699.121131053849</v>
      </c>
      <c r="K10" s="34">
        <f t="shared" si="6"/>
        <v>93466.241264161639</v>
      </c>
      <c r="L10" s="34">
        <f t="shared" si="6"/>
        <v>109693.5884409455</v>
      </c>
      <c r="M10" s="34">
        <f t="shared" si="6"/>
        <v>127507.87236804988</v>
      </c>
      <c r="N10" s="34">
        <f t="shared" si="6"/>
        <v>147046.36062928833</v>
      </c>
      <c r="O10" s="34">
        <f t="shared" si="6"/>
        <v>168457.74608371494</v>
      </c>
      <c r="P10" s="34">
        <f t="shared" si="6"/>
        <v>191903.0851645715</v>
      </c>
      <c r="Q10" s="34">
        <f t="shared" si="6"/>
        <v>217556.81286376892</v>
      </c>
      <c r="S10" s="37">
        <v>5</v>
      </c>
      <c r="T10" t="s">
        <v>59</v>
      </c>
    </row>
    <row r="11" spans="2:22" hidden="1" outlineLevel="1" x14ac:dyDescent="0.25">
      <c r="B11" s="11"/>
      <c r="C11" s="11" t="s">
        <v>12</v>
      </c>
      <c r="D11" s="11"/>
      <c r="E11" s="34"/>
      <c r="F11" s="34">
        <f>F12*F13+F14*F15</f>
        <v>7650</v>
      </c>
      <c r="G11" s="34">
        <f t="shared" ref="G11:Q11" si="7">G12*G13+G14*G15</f>
        <v>10243.35</v>
      </c>
      <c r="H11" s="34">
        <f t="shared" si="7"/>
        <v>13107.154275000004</v>
      </c>
      <c r="I11" s="34">
        <f t="shared" si="7"/>
        <v>16265.227735912506</v>
      </c>
      <c r="J11" s="34">
        <f t="shared" si="7"/>
        <v>19743.379395514374</v>
      </c>
      <c r="K11" s="34">
        <f t="shared" si="7"/>
        <v>23569.576483347551</v>
      </c>
      <c r="L11" s="34">
        <f t="shared" si="7"/>
        <v>27774.121983852096</v>
      </c>
      <c r="M11" s="34">
        <f t="shared" si="7"/>
        <v>32389.846693161104</v>
      </c>
      <c r="N11" s="34">
        <f t="shared" si="7"/>
        <v>37452.316979307558</v>
      </c>
      <c r="O11" s="34">
        <f t="shared" si="7"/>
        <v>43000.059527194557</v>
      </c>
      <c r="P11" s="34">
        <f t="shared" si="7"/>
        <v>49074.804454156547</v>
      </c>
      <c r="Q11" s="34">
        <f t="shared" si="7"/>
        <v>55721.748294930811</v>
      </c>
      <c r="S11" s="36"/>
    </row>
    <row r="12" spans="2:22" hidden="1" outlineLevel="2" x14ac:dyDescent="0.25">
      <c r="B12" s="11"/>
      <c r="C12" s="11"/>
      <c r="D12" s="12" t="s">
        <v>24</v>
      </c>
      <c r="E12" s="27"/>
      <c r="F12" s="31">
        <f t="shared" ref="F12:Q12" si="8">F5*$S$12</f>
        <v>50</v>
      </c>
      <c r="G12" s="31">
        <f t="shared" si="8"/>
        <v>65</v>
      </c>
      <c r="H12" s="31">
        <f t="shared" si="8"/>
        <v>80.750000000000014</v>
      </c>
      <c r="I12" s="31">
        <f t="shared" si="8"/>
        <v>97.287500000000023</v>
      </c>
      <c r="J12" s="31">
        <f t="shared" si="8"/>
        <v>114.65187500000002</v>
      </c>
      <c r="K12" s="31">
        <f t="shared" si="8"/>
        <v>132.88446875000005</v>
      </c>
      <c r="L12" s="31">
        <f t="shared" si="8"/>
        <v>152.02869218750007</v>
      </c>
      <c r="M12" s="31">
        <f t="shared" si="8"/>
        <v>172.13012679687506</v>
      </c>
      <c r="N12" s="31">
        <f t="shared" si="8"/>
        <v>193.23663313671886</v>
      </c>
      <c r="O12" s="31">
        <f t="shared" si="8"/>
        <v>215.39846479355481</v>
      </c>
      <c r="P12" s="31">
        <f t="shared" si="8"/>
        <v>238.66838803323253</v>
      </c>
      <c r="Q12" s="31">
        <f t="shared" si="8"/>
        <v>263.10180743489417</v>
      </c>
      <c r="S12" s="37">
        <v>0.2</v>
      </c>
      <c r="T12" t="s">
        <v>52</v>
      </c>
    </row>
    <row r="13" spans="2:22" hidden="1" outlineLevel="2" x14ac:dyDescent="0.25">
      <c r="B13" s="11"/>
      <c r="C13" s="11"/>
      <c r="D13" s="32" t="s">
        <v>25</v>
      </c>
      <c r="E13" s="33"/>
      <c r="F13" s="35">
        <f>S13</f>
        <v>3</v>
      </c>
      <c r="G13" s="35">
        <f>F13*(1+$U$13)</f>
        <v>3.09</v>
      </c>
      <c r="H13" s="35">
        <f t="shared" ref="H13:Q13" si="9">G13*(1+$U$18)</f>
        <v>3.1827000000000001</v>
      </c>
      <c r="I13" s="35">
        <f t="shared" si="9"/>
        <v>3.278181</v>
      </c>
      <c r="J13" s="35">
        <f t="shared" si="9"/>
        <v>3.3765264300000002</v>
      </c>
      <c r="K13" s="35">
        <f t="shared" si="9"/>
        <v>3.4778222229000004</v>
      </c>
      <c r="L13" s="35">
        <f t="shared" si="9"/>
        <v>3.5821568895870004</v>
      </c>
      <c r="M13" s="35">
        <f t="shared" si="9"/>
        <v>3.6896215962746104</v>
      </c>
      <c r="N13" s="35">
        <f t="shared" si="9"/>
        <v>3.8003102441628487</v>
      </c>
      <c r="O13" s="35">
        <f t="shared" si="9"/>
        <v>3.914319551487734</v>
      </c>
      <c r="P13" s="35">
        <f t="shared" si="9"/>
        <v>4.0317491380323665</v>
      </c>
      <c r="Q13" s="35">
        <f t="shared" si="9"/>
        <v>4.1527016121733373</v>
      </c>
      <c r="S13" s="38">
        <v>3</v>
      </c>
      <c r="T13" t="s">
        <v>62</v>
      </c>
      <c r="U13" s="24">
        <f>U6</f>
        <v>0.03</v>
      </c>
    </row>
    <row r="14" spans="2:22" hidden="1" outlineLevel="2" x14ac:dyDescent="0.25">
      <c r="B14" s="11"/>
      <c r="C14" s="11"/>
      <c r="D14" s="12" t="s">
        <v>26</v>
      </c>
      <c r="E14" s="27"/>
      <c r="F14" s="31">
        <f t="shared" ref="F14:Q14" si="10">$S$14*F5</f>
        <v>750</v>
      </c>
      <c r="G14" s="31">
        <f t="shared" si="10"/>
        <v>975</v>
      </c>
      <c r="H14" s="31">
        <f t="shared" si="10"/>
        <v>1211.2500000000002</v>
      </c>
      <c r="I14" s="31">
        <f t="shared" si="10"/>
        <v>1459.3125000000002</v>
      </c>
      <c r="J14" s="31">
        <f t="shared" si="10"/>
        <v>1719.7781250000003</v>
      </c>
      <c r="K14" s="31">
        <f t="shared" si="10"/>
        <v>1993.2670312500006</v>
      </c>
      <c r="L14" s="31">
        <f t="shared" si="10"/>
        <v>2280.4303828125012</v>
      </c>
      <c r="M14" s="31">
        <f t="shared" si="10"/>
        <v>2581.9519019531258</v>
      </c>
      <c r="N14" s="31">
        <f t="shared" si="10"/>
        <v>2898.5494970507825</v>
      </c>
      <c r="O14" s="31">
        <f t="shared" si="10"/>
        <v>3230.976971903322</v>
      </c>
      <c r="P14" s="31">
        <f t="shared" si="10"/>
        <v>3580.025820498488</v>
      </c>
      <c r="Q14" s="31">
        <f t="shared" si="10"/>
        <v>3946.5271115234127</v>
      </c>
      <c r="S14" s="37">
        <v>3</v>
      </c>
      <c r="T14" t="s">
        <v>52</v>
      </c>
    </row>
    <row r="15" spans="2:22" hidden="1" outlineLevel="2" x14ac:dyDescent="0.25">
      <c r="B15" s="11"/>
      <c r="C15" s="11"/>
      <c r="D15" s="32" t="s">
        <v>27</v>
      </c>
      <c r="E15" s="33"/>
      <c r="F15" s="35">
        <f>S15</f>
        <v>10</v>
      </c>
      <c r="G15" s="35">
        <f t="shared" ref="G15:Q15" si="11">F15*(1+$U$15)</f>
        <v>10.3</v>
      </c>
      <c r="H15" s="35">
        <f t="shared" si="11"/>
        <v>10.609000000000002</v>
      </c>
      <c r="I15" s="35">
        <f t="shared" si="11"/>
        <v>10.927270000000002</v>
      </c>
      <c r="J15" s="35">
        <f t="shared" si="11"/>
        <v>11.255088100000002</v>
      </c>
      <c r="K15" s="35">
        <f t="shared" si="11"/>
        <v>11.592740743000002</v>
      </c>
      <c r="L15" s="35">
        <f t="shared" si="11"/>
        <v>11.940522965290002</v>
      </c>
      <c r="M15" s="35">
        <f t="shared" si="11"/>
        <v>12.298738654248703</v>
      </c>
      <c r="N15" s="35">
        <f t="shared" si="11"/>
        <v>12.667700813876165</v>
      </c>
      <c r="O15" s="35">
        <f t="shared" si="11"/>
        <v>13.047731838292449</v>
      </c>
      <c r="P15" s="35">
        <f t="shared" si="11"/>
        <v>13.439163793441223</v>
      </c>
      <c r="Q15" s="35">
        <f t="shared" si="11"/>
        <v>13.84233870724446</v>
      </c>
      <c r="S15" s="38">
        <v>10</v>
      </c>
      <c r="T15" t="s">
        <v>62</v>
      </c>
      <c r="U15" s="24">
        <f>U6</f>
        <v>0.03</v>
      </c>
    </row>
    <row r="16" spans="2:22" hidden="1" outlineLevel="1" collapsed="1" x14ac:dyDescent="0.25">
      <c r="B16" s="11"/>
      <c r="C16" s="11" t="s">
        <v>13</v>
      </c>
      <c r="D16" s="11"/>
      <c r="E16" s="34"/>
      <c r="F16" s="34">
        <f>F17*F18+F19*F20</f>
        <v>21875</v>
      </c>
      <c r="G16" s="34">
        <f t="shared" ref="G16:Q16" si="12">G17*G18+G19*G20</f>
        <v>29290.625000000004</v>
      </c>
      <c r="H16" s="34">
        <f t="shared" si="12"/>
        <v>37479.607812500006</v>
      </c>
      <c r="I16" s="34">
        <f t="shared" si="12"/>
        <v>46510.046630468758</v>
      </c>
      <c r="J16" s="34">
        <f t="shared" si="12"/>
        <v>56455.741735539472</v>
      </c>
      <c r="K16" s="34">
        <f t="shared" si="12"/>
        <v>67396.664780814084</v>
      </c>
      <c r="L16" s="34">
        <f t="shared" si="12"/>
        <v>79419.466457093411</v>
      </c>
      <c r="M16" s="34">
        <f t="shared" si="12"/>
        <v>92618.025674888777</v>
      </c>
      <c r="N16" s="34">
        <f t="shared" si="12"/>
        <v>107094.04364998077</v>
      </c>
      <c r="O16" s="34">
        <f t="shared" si="12"/>
        <v>122957.68655652038</v>
      </c>
      <c r="P16" s="34">
        <f t="shared" si="12"/>
        <v>140328.28071041495</v>
      </c>
      <c r="Q16" s="34">
        <f t="shared" si="12"/>
        <v>159335.0645688381</v>
      </c>
    </row>
    <row r="17" spans="2:21" hidden="1" outlineLevel="2" x14ac:dyDescent="0.25">
      <c r="B17" s="11"/>
      <c r="C17" s="11"/>
      <c r="D17" s="12" t="s">
        <v>46</v>
      </c>
      <c r="E17" s="27"/>
      <c r="F17" s="31">
        <f t="shared" ref="F17:Q17" si="13">F5*$S$17</f>
        <v>125</v>
      </c>
      <c r="G17" s="31">
        <f t="shared" si="13"/>
        <v>162.5</v>
      </c>
      <c r="H17" s="31">
        <f t="shared" si="13"/>
        <v>201.87500000000003</v>
      </c>
      <c r="I17" s="31">
        <f t="shared" si="13"/>
        <v>243.21875000000003</v>
      </c>
      <c r="J17" s="31">
        <f t="shared" si="13"/>
        <v>286.62968750000005</v>
      </c>
      <c r="K17" s="31">
        <f t="shared" si="13"/>
        <v>332.2111718750001</v>
      </c>
      <c r="L17" s="31">
        <f t="shared" si="13"/>
        <v>380.07173046875016</v>
      </c>
      <c r="M17" s="31">
        <f t="shared" si="13"/>
        <v>430.32531699218765</v>
      </c>
      <c r="N17" s="31">
        <f t="shared" si="13"/>
        <v>483.09158284179711</v>
      </c>
      <c r="O17" s="31">
        <f t="shared" si="13"/>
        <v>538.49616198388696</v>
      </c>
      <c r="P17" s="31">
        <f t="shared" si="13"/>
        <v>596.67097008308133</v>
      </c>
      <c r="Q17" s="31">
        <f t="shared" si="13"/>
        <v>657.75451858723545</v>
      </c>
      <c r="S17" s="37">
        <v>0.5</v>
      </c>
      <c r="T17" t="s">
        <v>50</v>
      </c>
    </row>
    <row r="18" spans="2:21" hidden="1" outlineLevel="2" x14ac:dyDescent="0.25">
      <c r="B18" s="11"/>
      <c r="C18" s="11"/>
      <c r="D18" s="32" t="s">
        <v>47</v>
      </c>
      <c r="E18" s="33"/>
      <c r="F18" s="33">
        <f>S18</f>
        <v>95</v>
      </c>
      <c r="G18" s="33">
        <f t="shared" ref="G18:Q18" si="14">F18*(1+$U$18)</f>
        <v>97.850000000000009</v>
      </c>
      <c r="H18" s="33">
        <f t="shared" si="14"/>
        <v>100.78550000000001</v>
      </c>
      <c r="I18" s="33">
        <f t="shared" si="14"/>
        <v>103.80906500000002</v>
      </c>
      <c r="J18" s="33">
        <f t="shared" si="14"/>
        <v>106.92333695000002</v>
      </c>
      <c r="K18" s="33">
        <f t="shared" si="14"/>
        <v>110.13103705850003</v>
      </c>
      <c r="L18" s="33">
        <f t="shared" si="14"/>
        <v>113.43496817025503</v>
      </c>
      <c r="M18" s="33">
        <f t="shared" si="14"/>
        <v>116.83801721536268</v>
      </c>
      <c r="N18" s="33">
        <f t="shared" si="14"/>
        <v>120.34315773182357</v>
      </c>
      <c r="O18" s="33">
        <f t="shared" si="14"/>
        <v>123.95345246377828</v>
      </c>
      <c r="P18" s="33">
        <f t="shared" si="14"/>
        <v>127.67205603769163</v>
      </c>
      <c r="Q18" s="33">
        <f t="shared" si="14"/>
        <v>131.50221771882238</v>
      </c>
      <c r="S18" s="38">
        <v>95</v>
      </c>
      <c r="T18" t="s">
        <v>51</v>
      </c>
      <c r="U18" s="24">
        <f>U6</f>
        <v>0.03</v>
      </c>
    </row>
    <row r="19" spans="2:21" hidden="1" outlineLevel="2" x14ac:dyDescent="0.25">
      <c r="B19" s="11"/>
      <c r="C19" s="11"/>
      <c r="D19" s="12" t="s">
        <v>48</v>
      </c>
      <c r="E19" s="27"/>
      <c r="F19" s="31">
        <f t="shared" ref="F19:Q19" si="15">$S$19*F5</f>
        <v>250</v>
      </c>
      <c r="G19" s="31">
        <f t="shared" si="15"/>
        <v>325</v>
      </c>
      <c r="H19" s="31">
        <f t="shared" si="15"/>
        <v>403.75000000000006</v>
      </c>
      <c r="I19" s="31">
        <f t="shared" si="15"/>
        <v>486.43750000000006</v>
      </c>
      <c r="J19" s="31">
        <f t="shared" si="15"/>
        <v>573.25937500000009</v>
      </c>
      <c r="K19" s="31">
        <f t="shared" si="15"/>
        <v>664.42234375000021</v>
      </c>
      <c r="L19" s="31">
        <f t="shared" si="15"/>
        <v>760.14346093750032</v>
      </c>
      <c r="M19" s="31">
        <f t="shared" si="15"/>
        <v>860.6506339843753</v>
      </c>
      <c r="N19" s="31">
        <f t="shared" si="15"/>
        <v>966.18316568359421</v>
      </c>
      <c r="O19" s="31">
        <f t="shared" si="15"/>
        <v>1076.9923239677739</v>
      </c>
      <c r="P19" s="31">
        <f t="shared" si="15"/>
        <v>1193.3419401661627</v>
      </c>
      <c r="Q19" s="31">
        <f t="shared" si="15"/>
        <v>1315.5090371744709</v>
      </c>
      <c r="S19" s="37">
        <v>1</v>
      </c>
      <c r="T19" t="s">
        <v>50</v>
      </c>
    </row>
    <row r="20" spans="2:21" hidden="1" outlineLevel="2" x14ac:dyDescent="0.25">
      <c r="B20" s="11"/>
      <c r="C20" s="11"/>
      <c r="D20" s="32" t="s">
        <v>49</v>
      </c>
      <c r="E20" s="33"/>
      <c r="F20" s="33">
        <f>S20</f>
        <v>40</v>
      </c>
      <c r="G20" s="33">
        <f t="shared" ref="G20:Q20" si="16">F20*(1+$U$20)</f>
        <v>41.2</v>
      </c>
      <c r="H20" s="33">
        <f t="shared" si="16"/>
        <v>42.436000000000007</v>
      </c>
      <c r="I20" s="33">
        <f t="shared" si="16"/>
        <v>43.709080000000007</v>
      </c>
      <c r="J20" s="33">
        <f t="shared" si="16"/>
        <v>45.020352400000007</v>
      </c>
      <c r="K20" s="33">
        <f t="shared" si="16"/>
        <v>46.370962972000008</v>
      </c>
      <c r="L20" s="33">
        <f t="shared" si="16"/>
        <v>47.762091861160009</v>
      </c>
      <c r="M20" s="33">
        <f t="shared" si="16"/>
        <v>49.194954616994814</v>
      </c>
      <c r="N20" s="33">
        <f t="shared" si="16"/>
        <v>50.670803255504659</v>
      </c>
      <c r="O20" s="33">
        <f t="shared" si="16"/>
        <v>52.190927353169798</v>
      </c>
      <c r="P20" s="33">
        <f t="shared" si="16"/>
        <v>53.756655173764891</v>
      </c>
      <c r="Q20" s="33">
        <f t="shared" si="16"/>
        <v>55.369354828977841</v>
      </c>
      <c r="S20" s="38">
        <v>40</v>
      </c>
      <c r="U20" s="24">
        <f>U6</f>
        <v>0.03</v>
      </c>
    </row>
    <row r="21" spans="2:21" hidden="1" outlineLevel="1" collapsed="1" x14ac:dyDescent="0.25">
      <c r="B21" s="11"/>
      <c r="C21" s="11" t="s">
        <v>14</v>
      </c>
      <c r="D21" s="1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S21" s="36"/>
    </row>
    <row r="22" spans="2:21" hidden="1" outlineLevel="1" x14ac:dyDescent="0.25">
      <c r="B22" s="11"/>
      <c r="C22" s="11" t="s">
        <v>15</v>
      </c>
      <c r="D22" s="11"/>
      <c r="E22" s="27"/>
      <c r="F22" s="41">
        <f>F23+F24</f>
        <v>0</v>
      </c>
      <c r="G22" s="41">
        <f t="shared" ref="G22:Q22" si="17">G23+G24</f>
        <v>1000</v>
      </c>
      <c r="H22" s="41">
        <f t="shared" si="17"/>
        <v>1000</v>
      </c>
      <c r="I22" s="41">
        <f t="shared" si="17"/>
        <v>1000</v>
      </c>
      <c r="J22" s="41">
        <f t="shared" si="17"/>
        <v>1000</v>
      </c>
      <c r="K22" s="41">
        <f t="shared" si="17"/>
        <v>1000</v>
      </c>
      <c r="L22" s="41">
        <f t="shared" si="17"/>
        <v>1000</v>
      </c>
      <c r="M22" s="41">
        <f t="shared" si="17"/>
        <v>1000</v>
      </c>
      <c r="N22" s="41">
        <f t="shared" si="17"/>
        <v>1000</v>
      </c>
      <c r="O22" s="41">
        <f t="shared" si="17"/>
        <v>1000</v>
      </c>
      <c r="P22" s="41">
        <f t="shared" si="17"/>
        <v>1000</v>
      </c>
      <c r="Q22" s="41">
        <f t="shared" si="17"/>
        <v>1000</v>
      </c>
    </row>
    <row r="23" spans="2:21" hidden="1" outlineLevel="2" x14ac:dyDescent="0.25">
      <c r="B23" s="11"/>
      <c r="C23" s="11"/>
      <c r="D23" s="12" t="s">
        <v>57</v>
      </c>
      <c r="E23" s="27"/>
      <c r="F23" s="42"/>
      <c r="G23" s="42">
        <v>1000</v>
      </c>
      <c r="H23" s="42">
        <f t="shared" ref="H23:Q23" si="18">G23</f>
        <v>1000</v>
      </c>
      <c r="I23" s="42">
        <f t="shared" si="18"/>
        <v>1000</v>
      </c>
      <c r="J23" s="42">
        <f t="shared" si="18"/>
        <v>1000</v>
      </c>
      <c r="K23" s="42">
        <f t="shared" si="18"/>
        <v>1000</v>
      </c>
      <c r="L23" s="42">
        <f t="shared" si="18"/>
        <v>1000</v>
      </c>
      <c r="M23" s="42">
        <f t="shared" si="18"/>
        <v>1000</v>
      </c>
      <c r="N23" s="42">
        <f t="shared" si="18"/>
        <v>1000</v>
      </c>
      <c r="O23" s="42">
        <f t="shared" si="18"/>
        <v>1000</v>
      </c>
      <c r="P23" s="42">
        <f t="shared" si="18"/>
        <v>1000</v>
      </c>
      <c r="Q23" s="42">
        <f t="shared" si="18"/>
        <v>1000</v>
      </c>
      <c r="S23" s="40">
        <v>0.25</v>
      </c>
      <c r="T23" s="4" t="s">
        <v>65</v>
      </c>
    </row>
    <row r="24" spans="2:21" hidden="1" outlineLevel="2" x14ac:dyDescent="0.25">
      <c r="B24" s="11"/>
      <c r="C24" s="11"/>
      <c r="D24" s="11"/>
      <c r="E24" s="27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S24" s="40"/>
      <c r="T24" s="4"/>
    </row>
    <row r="25" spans="2:21" hidden="1" outlineLevel="1" collapsed="1" x14ac:dyDescent="0.25">
      <c r="B25" s="11"/>
      <c r="C25" s="11" t="s">
        <v>22</v>
      </c>
      <c r="D25" s="11"/>
      <c r="E25" s="27"/>
      <c r="F25" s="34">
        <f>$S$25</f>
        <v>1500</v>
      </c>
      <c r="G25" s="34">
        <f t="shared" ref="G25:Q25" si="19">$S$25</f>
        <v>1500</v>
      </c>
      <c r="H25" s="34">
        <f t="shared" si="19"/>
        <v>1500</v>
      </c>
      <c r="I25" s="34">
        <f t="shared" si="19"/>
        <v>1500</v>
      </c>
      <c r="J25" s="34">
        <f t="shared" si="19"/>
        <v>1500</v>
      </c>
      <c r="K25" s="34">
        <f t="shared" si="19"/>
        <v>1500</v>
      </c>
      <c r="L25" s="34">
        <f t="shared" si="19"/>
        <v>1500</v>
      </c>
      <c r="M25" s="34">
        <f t="shared" si="19"/>
        <v>1500</v>
      </c>
      <c r="N25" s="34">
        <f t="shared" si="19"/>
        <v>1500</v>
      </c>
      <c r="O25" s="34">
        <f t="shared" si="19"/>
        <v>1500</v>
      </c>
      <c r="P25" s="34">
        <f t="shared" si="19"/>
        <v>1500</v>
      </c>
      <c r="Q25" s="34">
        <f t="shared" si="19"/>
        <v>1500</v>
      </c>
      <c r="S25" s="38">
        <v>1500</v>
      </c>
      <c r="T25" t="s">
        <v>55</v>
      </c>
    </row>
    <row r="26" spans="2:21" hidden="1" outlineLevel="1" x14ac:dyDescent="0.25">
      <c r="B26" s="11"/>
      <c r="C26" s="57"/>
      <c r="D26" s="58"/>
      <c r="E26" s="27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S26" s="36"/>
    </row>
    <row r="27" spans="2:21" collapsed="1" x14ac:dyDescent="0.25">
      <c r="B27" s="9" t="s">
        <v>5</v>
      </c>
      <c r="C27" s="9"/>
      <c r="D27" s="9"/>
      <c r="E27" s="34">
        <f>SUM(E28:E30)</f>
        <v>47000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S27" s="36"/>
    </row>
    <row r="28" spans="2:21" hidden="1" outlineLevel="1" x14ac:dyDescent="0.25">
      <c r="B28" s="9"/>
      <c r="C28" s="9" t="s">
        <v>16</v>
      </c>
      <c r="D28" s="9"/>
      <c r="E28" s="42">
        <v>42800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S28" s="36"/>
    </row>
    <row r="29" spans="2:21" hidden="1" outlineLevel="1" x14ac:dyDescent="0.25">
      <c r="B29" s="9"/>
      <c r="C29" s="9" t="s">
        <v>17</v>
      </c>
      <c r="D29" s="9"/>
      <c r="E29" s="43">
        <f>S29*S10</f>
        <v>4200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S29" s="38">
        <v>840</v>
      </c>
      <c r="T29" t="s">
        <v>58</v>
      </c>
    </row>
    <row r="30" spans="2:21" hidden="1" outlineLevel="1" x14ac:dyDescent="0.25">
      <c r="B30" s="9"/>
      <c r="C30" s="9" t="s">
        <v>18</v>
      </c>
      <c r="D30" s="9"/>
      <c r="E30" s="42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S30" s="36"/>
    </row>
    <row r="31" spans="2:21" collapsed="1" x14ac:dyDescent="0.25">
      <c r="B31" s="51" t="s">
        <v>6</v>
      </c>
      <c r="C31" s="52"/>
      <c r="D31" s="53"/>
      <c r="E31" s="22">
        <f>E3-E10-E27</f>
        <v>-47000</v>
      </c>
      <c r="F31" s="22">
        <f t="shared" ref="F31:Q31" si="20">(F3-F10-F27)*(1-$E$58)</f>
        <v>7725</v>
      </c>
      <c r="G31" s="22">
        <f t="shared" si="20"/>
        <v>9852.2749999999942</v>
      </c>
      <c r="H31" s="22">
        <f t="shared" si="20"/>
        <v>13305.686037499996</v>
      </c>
      <c r="I31" s="22">
        <f t="shared" si="20"/>
        <v>17113.951093306248</v>
      </c>
      <c r="J31" s="22">
        <f t="shared" si="20"/>
        <v>21308.192800473204</v>
      </c>
      <c r="K31" s="22">
        <f t="shared" si="20"/>
        <v>25922.136347566149</v>
      </c>
      <c r="L31" s="22">
        <f t="shared" si="20"/>
        <v>30992.323568762818</v>
      </c>
      <c r="M31" s="22">
        <f t="shared" si="20"/>
        <v>36558.344541753104</v>
      </c>
      <c r="N31" s="22">
        <f t="shared" si="20"/>
        <v>42663.088122106157</v>
      </c>
      <c r="O31" s="22">
        <f t="shared" si="20"/>
        <v>49353.012959264015</v>
      </c>
      <c r="P31" s="22">
        <f t="shared" si="20"/>
        <v>56678.440665306465</v>
      </c>
      <c r="Q31" s="22">
        <f t="shared" si="20"/>
        <v>64693.872943887167</v>
      </c>
      <c r="S31" s="7"/>
    </row>
    <row r="32" spans="2:21" hidden="1" outlineLevel="1" x14ac:dyDescent="0.25">
      <c r="E32" s="4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2:19" hidden="1" outlineLevel="2" x14ac:dyDescent="0.25">
      <c r="B33" s="3" t="s">
        <v>20</v>
      </c>
    </row>
    <row r="34" spans="2:19" hidden="1" outlineLevel="2" x14ac:dyDescent="0.25">
      <c r="B34" s="51" t="s">
        <v>0</v>
      </c>
      <c r="C34" s="52"/>
      <c r="D34" s="53"/>
      <c r="E34" s="2" t="s">
        <v>1</v>
      </c>
      <c r="F34" s="2">
        <v>1</v>
      </c>
      <c r="G34" s="2">
        <v>2</v>
      </c>
      <c r="H34" s="2">
        <v>3</v>
      </c>
      <c r="I34" s="2">
        <v>4</v>
      </c>
      <c r="J34" s="2">
        <v>5</v>
      </c>
      <c r="K34" s="2">
        <v>6</v>
      </c>
      <c r="L34" s="2">
        <v>7</v>
      </c>
      <c r="M34" s="2">
        <v>8</v>
      </c>
      <c r="N34" s="2">
        <v>9</v>
      </c>
      <c r="O34" s="2">
        <v>10</v>
      </c>
      <c r="P34" s="2">
        <v>11</v>
      </c>
      <c r="Q34" s="2">
        <v>12</v>
      </c>
      <c r="S34" s="2" t="s">
        <v>23</v>
      </c>
    </row>
    <row r="35" spans="2:19" hidden="1" outlineLevel="2" x14ac:dyDescent="0.25">
      <c r="B35" s="10" t="s">
        <v>3</v>
      </c>
      <c r="C35" s="10"/>
      <c r="D35" s="10"/>
      <c r="E35" s="3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S35" s="36"/>
    </row>
    <row r="36" spans="2:19" hidden="1" outlineLevel="3" x14ac:dyDescent="0.25">
      <c r="B36" s="10"/>
      <c r="C36" s="10" t="s">
        <v>10</v>
      </c>
      <c r="D36" s="10"/>
      <c r="E36" s="3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S36" s="36"/>
    </row>
    <row r="37" spans="2:19" hidden="1" outlineLevel="3" x14ac:dyDescent="0.25">
      <c r="B37" s="10"/>
      <c r="C37" s="10" t="s">
        <v>11</v>
      </c>
      <c r="D37" s="10"/>
      <c r="E37" s="3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S37" s="36"/>
    </row>
    <row r="38" spans="2:19" hidden="1" outlineLevel="2" x14ac:dyDescent="0.25">
      <c r="B38" s="59" t="s">
        <v>4</v>
      </c>
      <c r="C38" s="60"/>
      <c r="D38" s="61"/>
      <c r="E38" s="3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S38" s="36"/>
    </row>
    <row r="39" spans="2:19" hidden="1" outlineLevel="3" x14ac:dyDescent="0.25">
      <c r="B39" s="11"/>
      <c r="C39" s="11" t="s">
        <v>12</v>
      </c>
      <c r="D39" s="11"/>
      <c r="E39" s="3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S39" s="36"/>
    </row>
    <row r="40" spans="2:19" hidden="1" outlineLevel="3" x14ac:dyDescent="0.25">
      <c r="B40" s="11"/>
      <c r="C40" s="11" t="s">
        <v>13</v>
      </c>
      <c r="D40" s="11"/>
      <c r="E40" s="3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S40" s="36"/>
    </row>
    <row r="41" spans="2:19" hidden="1" outlineLevel="3" x14ac:dyDescent="0.25">
      <c r="B41" s="11"/>
      <c r="C41" s="11" t="s">
        <v>14</v>
      </c>
      <c r="D41" s="11"/>
      <c r="E41" s="3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S41" s="36"/>
    </row>
    <row r="42" spans="2:19" hidden="1" outlineLevel="3" x14ac:dyDescent="0.25">
      <c r="B42" s="11"/>
      <c r="C42" s="11" t="s">
        <v>15</v>
      </c>
      <c r="D42" s="11"/>
      <c r="E42" s="3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S42" s="36"/>
    </row>
    <row r="43" spans="2:19" hidden="1" outlineLevel="3" x14ac:dyDescent="0.25">
      <c r="B43" s="11"/>
      <c r="C43" s="11" t="s">
        <v>22</v>
      </c>
      <c r="D43" s="11"/>
      <c r="E43" s="3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S43" s="36"/>
    </row>
    <row r="44" spans="2:19" hidden="1" outlineLevel="3" x14ac:dyDescent="0.25">
      <c r="B44" s="11"/>
      <c r="C44" s="11"/>
      <c r="D44" s="11"/>
      <c r="E44" s="3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S44" s="36"/>
    </row>
    <row r="45" spans="2:19" hidden="1" outlineLevel="2" x14ac:dyDescent="0.25">
      <c r="B45" s="9" t="s">
        <v>5</v>
      </c>
      <c r="C45" s="9"/>
      <c r="D45" s="9"/>
      <c r="E45" s="3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S45" s="36"/>
    </row>
    <row r="46" spans="2:19" hidden="1" outlineLevel="3" x14ac:dyDescent="0.25">
      <c r="B46" s="9"/>
      <c r="C46" s="9" t="s">
        <v>16</v>
      </c>
      <c r="D46" s="9"/>
      <c r="E46" s="3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S46" s="36"/>
    </row>
    <row r="47" spans="2:19" hidden="1" outlineLevel="3" x14ac:dyDescent="0.25">
      <c r="B47" s="9"/>
      <c r="C47" s="9" t="s">
        <v>17</v>
      </c>
      <c r="D47" s="9"/>
      <c r="E47" s="3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S47" s="36"/>
    </row>
    <row r="48" spans="2:19" hidden="1" outlineLevel="3" x14ac:dyDescent="0.25">
      <c r="B48" s="9"/>
      <c r="C48" s="9" t="s">
        <v>18</v>
      </c>
      <c r="D48" s="9"/>
      <c r="E48" s="3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S48" s="36"/>
    </row>
    <row r="49" spans="1:19" hidden="1" outlineLevel="2" collapsed="1" x14ac:dyDescent="0.25">
      <c r="B49" s="51" t="s">
        <v>6</v>
      </c>
      <c r="C49" s="52"/>
      <c r="D49" s="53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S49" s="7"/>
    </row>
    <row r="50" spans="1:19" hidden="1" outlineLevel="2" x14ac:dyDescent="0.25"/>
    <row r="51" spans="1:19" hidden="1" outlineLevel="1" collapsed="1" x14ac:dyDescent="0.25">
      <c r="A51" s="20" t="s">
        <v>20</v>
      </c>
    </row>
    <row r="52" spans="1:19" hidden="1" outlineLevel="2" x14ac:dyDescent="0.25">
      <c r="B52" s="1" t="s">
        <v>21</v>
      </c>
      <c r="C52" s="1"/>
      <c r="D52" s="1"/>
      <c r="E52" s="7">
        <f t="shared" ref="E52:Q52" si="21">E31-E49</f>
        <v>-47000</v>
      </c>
      <c r="F52" s="7">
        <f t="shared" si="21"/>
        <v>7725</v>
      </c>
      <c r="G52" s="7">
        <f t="shared" si="21"/>
        <v>9852.2749999999942</v>
      </c>
      <c r="H52" s="7">
        <f t="shared" si="21"/>
        <v>13305.686037499996</v>
      </c>
      <c r="I52" s="7">
        <f t="shared" si="21"/>
        <v>17113.951093306248</v>
      </c>
      <c r="J52" s="7">
        <f t="shared" si="21"/>
        <v>21308.192800473204</v>
      </c>
      <c r="K52" s="7">
        <f t="shared" si="21"/>
        <v>25922.136347566149</v>
      </c>
      <c r="L52" s="7">
        <f t="shared" si="21"/>
        <v>30992.323568762818</v>
      </c>
      <c r="M52" s="7">
        <f t="shared" si="21"/>
        <v>36558.344541753104</v>
      </c>
      <c r="N52" s="7">
        <f t="shared" si="21"/>
        <v>42663.088122106157</v>
      </c>
      <c r="O52" s="7">
        <f t="shared" si="21"/>
        <v>49353.012959264015</v>
      </c>
      <c r="P52" s="7">
        <f t="shared" si="21"/>
        <v>56678.440665306465</v>
      </c>
      <c r="Q52" s="7">
        <f t="shared" si="21"/>
        <v>64693.872943887167</v>
      </c>
    </row>
    <row r="53" spans="1:19" hidden="1" outlineLevel="2" x14ac:dyDescent="0.25"/>
    <row r="54" spans="1:19" hidden="1" outlineLevel="1" collapsed="1" x14ac:dyDescent="0.25">
      <c r="A54" s="20" t="s">
        <v>38</v>
      </c>
      <c r="B54" s="3" t="s">
        <v>7</v>
      </c>
      <c r="C54" s="3"/>
      <c r="D54" s="3"/>
      <c r="E54" s="39">
        <v>0</v>
      </c>
      <c r="F54" t="s">
        <v>2</v>
      </c>
    </row>
    <row r="55" spans="1:19" hidden="1" outlineLevel="1" x14ac:dyDescent="0.25"/>
    <row r="56" spans="1:19" hidden="1" outlineLevel="1" x14ac:dyDescent="0.25">
      <c r="B56" t="s">
        <v>8</v>
      </c>
      <c r="E56" s="44">
        <f>NPV(E54,F31:Q31)+E31</f>
        <v>329166.32407992531</v>
      </c>
      <c r="F56" s="4" t="s">
        <v>9</v>
      </c>
    </row>
    <row r="57" spans="1:19" hidden="1" outlineLevel="1" x14ac:dyDescent="0.25">
      <c r="D57" s="4"/>
      <c r="E57" s="45"/>
      <c r="F57" s="4"/>
    </row>
    <row r="58" spans="1:19" hidden="1" outlineLevel="2" x14ac:dyDescent="0.25">
      <c r="E58" s="39"/>
      <c r="F58" t="s">
        <v>60</v>
      </c>
    </row>
    <row r="59" spans="1:19" hidden="1" outlineLevel="2" x14ac:dyDescent="0.25"/>
    <row r="60" spans="1:19" hidden="1" outlineLevel="1" collapsed="1" x14ac:dyDescent="0.25">
      <c r="A60" s="20" t="s">
        <v>61</v>
      </c>
    </row>
    <row r="61" spans="1:19" hidden="1" outlineLevel="2" x14ac:dyDescent="0.25">
      <c r="E61" s="2" t="s">
        <v>1</v>
      </c>
      <c r="F61" s="2">
        <v>1</v>
      </c>
      <c r="G61" s="2">
        <v>2</v>
      </c>
      <c r="H61" s="2">
        <v>3</v>
      </c>
      <c r="I61" s="2">
        <v>4</v>
      </c>
      <c r="J61" s="2">
        <v>5</v>
      </c>
      <c r="K61" s="2">
        <v>6</v>
      </c>
      <c r="L61" s="2">
        <v>7</v>
      </c>
      <c r="M61" s="2">
        <v>8</v>
      </c>
      <c r="N61" s="2">
        <v>9</v>
      </c>
      <c r="O61" s="2">
        <v>10</v>
      </c>
      <c r="P61" s="2">
        <v>11</v>
      </c>
      <c r="Q61" s="2">
        <v>12</v>
      </c>
    </row>
    <row r="62" spans="1:19" hidden="1" outlineLevel="2" x14ac:dyDescent="0.25">
      <c r="B62" s="1" t="s">
        <v>28</v>
      </c>
      <c r="C62" s="1"/>
      <c r="D62" s="1"/>
      <c r="E62" s="38">
        <v>-20</v>
      </c>
      <c r="F62" s="38">
        <v>2</v>
      </c>
      <c r="G62" s="38">
        <v>2</v>
      </c>
      <c r="H62" s="38">
        <v>2</v>
      </c>
      <c r="I62" s="38">
        <v>2</v>
      </c>
      <c r="J62" s="38">
        <v>2</v>
      </c>
      <c r="K62" s="38">
        <v>2</v>
      </c>
      <c r="L62" s="38">
        <v>2</v>
      </c>
      <c r="M62" s="38">
        <v>2</v>
      </c>
      <c r="N62" s="38">
        <v>2</v>
      </c>
      <c r="O62" s="38">
        <v>2</v>
      </c>
      <c r="P62" s="38">
        <v>2</v>
      </c>
      <c r="Q62" s="38">
        <v>2</v>
      </c>
    </row>
    <row r="63" spans="1:19" hidden="1" outlineLevel="2" x14ac:dyDescent="0.25"/>
    <row r="64" spans="1:19" hidden="1" outlineLevel="2" x14ac:dyDescent="0.25">
      <c r="B64" s="3" t="s">
        <v>30</v>
      </c>
      <c r="E64" s="46">
        <f>IRR(E62:Q62)</f>
        <v>2.9228540769177025E-2</v>
      </c>
      <c r="F64" t="s">
        <v>2</v>
      </c>
      <c r="I64" s="4" t="s">
        <v>29</v>
      </c>
    </row>
    <row r="65" spans="1:6" hidden="1" outlineLevel="1" collapsed="1" x14ac:dyDescent="0.25">
      <c r="A65" s="20" t="s">
        <v>39</v>
      </c>
    </row>
    <row r="66" spans="1:6" hidden="1" outlineLevel="2" x14ac:dyDescent="0.25">
      <c r="B66" s="3" t="s">
        <v>31</v>
      </c>
      <c r="E66" s="39">
        <v>0.12</v>
      </c>
    </row>
    <row r="67" spans="1:6" hidden="1" outlineLevel="2" x14ac:dyDescent="0.25"/>
    <row r="68" spans="1:6" hidden="1" outlineLevel="2" x14ac:dyDescent="0.25">
      <c r="B68" t="s">
        <v>32</v>
      </c>
      <c r="E68" s="50"/>
      <c r="F68" s="18" t="e">
        <f>E68/E70</f>
        <v>#DIV/0!</v>
      </c>
    </row>
    <row r="69" spans="1:6" hidden="1" outlineLevel="2" x14ac:dyDescent="0.25">
      <c r="B69" t="s">
        <v>33</v>
      </c>
      <c r="E69" s="50"/>
      <c r="F69" s="18" t="e">
        <f>E69/E70</f>
        <v>#DIV/0!</v>
      </c>
    </row>
    <row r="70" spans="1:6" hidden="1" outlineLevel="2" x14ac:dyDescent="0.25">
      <c r="B70" t="s">
        <v>35</v>
      </c>
      <c r="E70" s="47">
        <f>E68+E69</f>
        <v>0</v>
      </c>
    </row>
    <row r="71" spans="1:6" hidden="1" outlineLevel="2" x14ac:dyDescent="0.25"/>
    <row r="72" spans="1:6" hidden="1" outlineLevel="2" x14ac:dyDescent="0.25">
      <c r="B72" s="3" t="s">
        <v>36</v>
      </c>
      <c r="E72" s="48">
        <f>E58</f>
        <v>0</v>
      </c>
    </row>
    <row r="73" spans="1:6" hidden="1" outlineLevel="2" x14ac:dyDescent="0.25"/>
    <row r="74" spans="1:6" hidden="1" outlineLevel="2" x14ac:dyDescent="0.25">
      <c r="B74" t="s">
        <v>34</v>
      </c>
      <c r="E74" s="49" t="e">
        <f>F68*E64*(1-E58)+F69*E66</f>
        <v>#DIV/0!</v>
      </c>
      <c r="F74" t="s">
        <v>37</v>
      </c>
    </row>
    <row r="75" spans="1:6" hidden="1" outlineLevel="1" collapsed="1" x14ac:dyDescent="0.25">
      <c r="A75" s="20" t="s">
        <v>40</v>
      </c>
    </row>
    <row r="76" spans="1:6" hidden="1" outlineLevel="1" x14ac:dyDescent="0.25"/>
    <row r="77" spans="1:6" collapsed="1" x14ac:dyDescent="0.25"/>
    <row r="84" spans="5:17" x14ac:dyDescent="0.25">
      <c r="F84">
        <v>1</v>
      </c>
      <c r="G84">
        <v>2</v>
      </c>
      <c r="H84">
        <v>3</v>
      </c>
      <c r="I84">
        <v>4</v>
      </c>
      <c r="J84">
        <v>5</v>
      </c>
      <c r="K84">
        <v>6</v>
      </c>
      <c r="L84">
        <v>7</v>
      </c>
      <c r="M84">
        <v>8</v>
      </c>
      <c r="N84">
        <v>9</v>
      </c>
      <c r="O84">
        <v>10</v>
      </c>
      <c r="P84">
        <v>11</v>
      </c>
      <c r="Q84">
        <v>12</v>
      </c>
    </row>
    <row r="85" spans="5:17" x14ac:dyDescent="0.25">
      <c r="E85" s="43">
        <f>E31</f>
        <v>-47000</v>
      </c>
      <c r="F85" s="23">
        <f>E85+F31</f>
        <v>-39275</v>
      </c>
      <c r="G85" s="23">
        <f t="shared" ref="G85:Q85" si="22">F85+G31</f>
        <v>-29422.725000000006</v>
      </c>
      <c r="H85" s="23">
        <f t="shared" si="22"/>
        <v>-16117.03896250001</v>
      </c>
      <c r="I85" s="23">
        <f t="shared" si="22"/>
        <v>996.91213080623857</v>
      </c>
      <c r="J85" s="23">
        <f t="shared" si="22"/>
        <v>22305.104931279442</v>
      </c>
      <c r="K85" s="23">
        <f t="shared" si="22"/>
        <v>48227.241278845591</v>
      </c>
      <c r="L85" s="23">
        <f t="shared" si="22"/>
        <v>79219.564847608417</v>
      </c>
      <c r="M85" s="23">
        <f t="shared" si="22"/>
        <v>115777.90938936152</v>
      </c>
      <c r="N85" s="23">
        <f t="shared" si="22"/>
        <v>158440.99751146766</v>
      </c>
      <c r="O85" s="23">
        <f t="shared" si="22"/>
        <v>207794.01047073168</v>
      </c>
      <c r="P85" s="23">
        <f t="shared" si="22"/>
        <v>264472.45113603817</v>
      </c>
      <c r="Q85" s="23">
        <f t="shared" si="22"/>
        <v>329166.32407992531</v>
      </c>
    </row>
    <row r="86" spans="5:17" x14ac:dyDescent="0.25">
      <c r="E86">
        <f>E31/(1+$E$54)^E84</f>
        <v>-47000</v>
      </c>
      <c r="F86">
        <f>F31/(1+$E$54)^F84</f>
        <v>7725</v>
      </c>
      <c r="G86">
        <f t="shared" ref="G86:Q86" si="23">G31/(1+$E$54)^G84</f>
        <v>9852.2749999999942</v>
      </c>
      <c r="H86">
        <f t="shared" si="23"/>
        <v>13305.686037499996</v>
      </c>
      <c r="I86">
        <f t="shared" si="23"/>
        <v>17113.951093306248</v>
      </c>
      <c r="J86">
        <f t="shared" si="23"/>
        <v>21308.192800473204</v>
      </c>
      <c r="K86">
        <f t="shared" si="23"/>
        <v>25922.136347566149</v>
      </c>
      <c r="L86">
        <f t="shared" si="23"/>
        <v>30992.323568762818</v>
      </c>
      <c r="M86">
        <f t="shared" si="23"/>
        <v>36558.344541753104</v>
      </c>
      <c r="N86">
        <f t="shared" si="23"/>
        <v>42663.088122106157</v>
      </c>
      <c r="O86">
        <f t="shared" si="23"/>
        <v>49353.012959264015</v>
      </c>
      <c r="P86">
        <f t="shared" si="23"/>
        <v>56678.440665306465</v>
      </c>
      <c r="Q86">
        <f t="shared" si="23"/>
        <v>64693.872943887167</v>
      </c>
    </row>
    <row r="87" spans="5:17" x14ac:dyDescent="0.25">
      <c r="E87" s="25">
        <f>E86</f>
        <v>-47000</v>
      </c>
      <c r="F87" s="23">
        <f>E87+F86</f>
        <v>-39275</v>
      </c>
      <c r="G87" s="23">
        <f t="shared" ref="G87:Q87" si="24">F87+G86</f>
        <v>-29422.725000000006</v>
      </c>
      <c r="H87" s="23">
        <f t="shared" si="24"/>
        <v>-16117.03896250001</v>
      </c>
      <c r="I87" s="23">
        <f t="shared" si="24"/>
        <v>996.91213080623857</v>
      </c>
      <c r="J87" s="23">
        <f t="shared" si="24"/>
        <v>22305.104931279442</v>
      </c>
      <c r="K87" s="23">
        <f t="shared" si="24"/>
        <v>48227.241278845591</v>
      </c>
      <c r="L87" s="23">
        <f t="shared" si="24"/>
        <v>79219.564847608417</v>
      </c>
      <c r="M87" s="23">
        <f t="shared" si="24"/>
        <v>115777.90938936152</v>
      </c>
      <c r="N87" s="23">
        <f t="shared" si="24"/>
        <v>158440.99751146766</v>
      </c>
      <c r="O87" s="23">
        <f t="shared" si="24"/>
        <v>207794.01047073168</v>
      </c>
      <c r="P87" s="23">
        <f t="shared" si="24"/>
        <v>264472.45113603817</v>
      </c>
      <c r="Q87" s="23">
        <f t="shared" si="24"/>
        <v>329166.32407992531</v>
      </c>
    </row>
  </sheetData>
  <mergeCells count="10">
    <mergeCell ref="B31:D31"/>
    <mergeCell ref="B34:D34"/>
    <mergeCell ref="B38:D38"/>
    <mergeCell ref="B49:D49"/>
    <mergeCell ref="B2:D2"/>
    <mergeCell ref="S2:T2"/>
    <mergeCell ref="B3:D3"/>
    <mergeCell ref="C5:D5"/>
    <mergeCell ref="B10:D10"/>
    <mergeCell ref="C26:D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Blank</vt:lpstr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M. Thompson</dc:creator>
  <cp:lastModifiedBy>Clark, Anna Marie</cp:lastModifiedBy>
  <dcterms:created xsi:type="dcterms:W3CDTF">2019-11-01T18:50:25Z</dcterms:created>
  <dcterms:modified xsi:type="dcterms:W3CDTF">2019-11-12T16:09:35Z</dcterms:modified>
</cp:coreProperties>
</file>